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UPA-E\FEVEREIRO\"/>
    </mc:Choice>
  </mc:AlternateContent>
  <xr:revisionPtr revIDLastSave="0" documentId="13_ncr:1_{7800D943-599F-4CE6-80FE-02CAA96B9B66}" xr6:coauthVersionLast="45" xr6:coauthVersionMax="45" xr10:uidLastSave="{00000000-0000-0000-0000-000000000000}"/>
  <bookViews>
    <workbookView xWindow="-120" yWindow="-120" windowWidth="20730" windowHeight="11160" xr2:uid="{6AFF2664-BF01-44ED-8A64-8A847BAD3A32}"/>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81" i="1" s="1"/>
  <c r="F174" i="1" s="1"/>
  <c r="F274" i="1"/>
  <c r="F273" i="1"/>
  <c r="F272" i="1"/>
  <c r="F271" i="1"/>
  <c r="F270" i="1"/>
  <c r="F269" i="1" s="1"/>
  <c r="F268" i="1"/>
  <c r="F275" i="1" s="1"/>
  <c r="F252" i="1"/>
  <c r="F254" i="1" s="1"/>
  <c r="F244" i="1"/>
  <c r="F235" i="1"/>
  <c r="F234" i="1"/>
  <c r="F236" i="1" s="1"/>
  <c r="F233" i="1"/>
  <c r="F226" i="1"/>
  <c r="F207" i="1"/>
  <c r="F209" i="1" s="1"/>
  <c r="F202" i="1"/>
  <c r="E194" i="1"/>
  <c r="C194" i="1"/>
  <c r="G191" i="1"/>
  <c r="F191" i="1"/>
  <c r="D191" i="1"/>
  <c r="D190" i="1"/>
  <c r="G189" i="1"/>
  <c r="F189" i="1"/>
  <c r="D189" i="1"/>
  <c r="F188" i="1"/>
  <c r="D188" i="1"/>
  <c r="F183" i="1"/>
  <c r="F175" i="1"/>
  <c r="F173" i="1"/>
  <c r="F172" i="1"/>
  <c r="F171" i="1"/>
  <c r="F170" i="1"/>
  <c r="F169" i="1"/>
  <c r="F168" i="1" s="1"/>
  <c r="F167" i="1"/>
  <c r="F166" i="1"/>
  <c r="F165" i="1"/>
  <c r="F164" i="1"/>
  <c r="F163" i="1"/>
  <c r="F162" i="1"/>
  <c r="F161" i="1"/>
  <c r="F160" i="1" s="1"/>
  <c r="F159" i="1" s="1"/>
  <c r="F158" i="1"/>
  <c r="F157" i="1"/>
  <c r="F156" i="1"/>
  <c r="F155" i="1"/>
  <c r="F154" i="1"/>
  <c r="F153" i="1"/>
  <c r="F152" i="1" s="1"/>
  <c r="F150" i="1"/>
  <c r="F149" i="1"/>
  <c r="F147" i="1" s="1"/>
  <c r="F148" i="1"/>
  <c r="F146" i="1"/>
  <c r="F145" i="1"/>
  <c r="F144" i="1"/>
  <c r="F143" i="1"/>
  <c r="F142" i="1"/>
  <c r="F141" i="1"/>
  <c r="F140" i="1"/>
  <c r="F139" i="1"/>
  <c r="F138" i="1"/>
  <c r="F137" i="1"/>
  <c r="F136" i="1"/>
  <c r="F135" i="1" s="1"/>
  <c r="F134" i="1" s="1"/>
  <c r="F133" i="1" s="1"/>
  <c r="F132" i="1"/>
  <c r="F131" i="1"/>
  <c r="F130" i="1"/>
  <c r="F129" i="1"/>
  <c r="F128" i="1"/>
  <c r="F127" i="1"/>
  <c r="F126" i="1"/>
  <c r="F125" i="1"/>
  <c r="F122" i="1" s="1"/>
  <c r="F124" i="1"/>
  <c r="F123" i="1"/>
  <c r="F121" i="1"/>
  <c r="F120" i="1"/>
  <c r="F119" i="1"/>
  <c r="F118" i="1"/>
  <c r="F117" i="1"/>
  <c r="F116" i="1"/>
  <c r="F115" i="1" s="1"/>
  <c r="F114" i="1" s="1"/>
  <c r="F113" i="1" s="1"/>
  <c r="F112" i="1"/>
  <c r="F111" i="1"/>
  <c r="F110" i="1"/>
  <c r="F109" i="1"/>
  <c r="F108" i="1"/>
  <c r="F107" i="1"/>
  <c r="F106" i="1"/>
  <c r="F105" i="1"/>
  <c r="F104" i="1"/>
  <c r="F103" i="1" s="1"/>
  <c r="F97" i="1" s="1"/>
  <c r="F102" i="1"/>
  <c r="F101" i="1"/>
  <c r="F100" i="1"/>
  <c r="F99" i="1"/>
  <c r="F98" i="1"/>
  <c r="E95" i="1"/>
  <c r="C95" i="1"/>
  <c r="D93" i="1"/>
  <c r="G92" i="1"/>
  <c r="F92" i="1"/>
  <c r="D92" i="1"/>
  <c r="D91" i="1"/>
  <c r="G90" i="1"/>
  <c r="F90" i="1"/>
  <c r="D90" i="1"/>
  <c r="F89" i="1"/>
  <c r="D89" i="1"/>
  <c r="F85" i="1"/>
  <c r="F84" i="1"/>
  <c r="F83" i="1"/>
  <c r="F82" i="1"/>
  <c r="F81" i="1"/>
  <c r="F80" i="1" s="1"/>
  <c r="F78" i="1" s="1"/>
  <c r="F79" i="1"/>
  <c r="F71" i="1"/>
  <c r="F69" i="1" s="1"/>
  <c r="F67" i="1" s="1"/>
  <c r="F61" i="1" s="1"/>
  <c r="F52" i="1"/>
  <c r="F51" i="1"/>
  <c r="F50" i="1"/>
  <c r="F49" i="1"/>
  <c r="F48" i="1"/>
  <c r="F47" i="1" s="1"/>
  <c r="F262" i="1" s="1"/>
  <c r="F46" i="1"/>
  <c r="F45" i="1"/>
  <c r="F44" i="1"/>
  <c r="F43" i="1" s="1"/>
  <c r="F261" i="1" s="1"/>
  <c r="F42" i="1"/>
  <c r="F41" i="1"/>
  <c r="F40" i="1"/>
  <c r="F39" i="1" s="1"/>
  <c r="F37" i="1"/>
  <c r="F36" i="1"/>
  <c r="F35" i="1"/>
  <c r="F34" i="1"/>
  <c r="F33" i="1"/>
  <c r="F32" i="1"/>
  <c r="F31" i="1"/>
  <c r="F30" i="1"/>
  <c r="F29" i="1"/>
  <c r="F18" i="1"/>
  <c r="F217" i="1" s="1"/>
  <c r="F219" i="1" s="1"/>
  <c r="F221" i="1" s="1"/>
  <c r="F17" i="1"/>
  <c r="G9" i="1"/>
  <c r="E8" i="1"/>
  <c r="D8" i="1"/>
  <c r="F151" i="1" l="1"/>
  <c r="F260" i="1"/>
  <c r="F263" i="1" s="1"/>
  <c r="F38" i="1"/>
  <c r="F178" i="1" s="1"/>
  <c r="F28" i="1"/>
  <c r="F176" i="1" s="1"/>
  <c r="F179" i="1" s="1"/>
  <c r="F24" i="1"/>
  <c r="F25" i="1" s="1"/>
  <c r="F177" i="1" l="1"/>
  <c r="F180" i="1" s="1"/>
</calcChain>
</file>

<file path=xl/sharedStrings.xml><?xml version="1.0" encoding="utf-8"?>
<sst xmlns="http://schemas.openxmlformats.org/spreadsheetml/2006/main" count="490" uniqueCount="386">
  <si>
    <t xml:space="preserve">         PREFEITURA DA CIDADE DO RECIFE</t>
  </si>
  <si>
    <t>Janeiro/2020 - Versão 4.0</t>
  </si>
  <si>
    <t xml:space="preserve">        SECRETARIA DE SAÚDE DO MUNICÍPIO DE RECIFE</t>
  </si>
  <si>
    <t>MÊS/ANO COMPETÊNCIA</t>
  </si>
  <si>
    <t>ANO CONTRATO</t>
  </si>
  <si>
    <t xml:space="preserve">        SECRETARIA  DE ADMINISTRAÇÃO E FINANÇAS</t>
  </si>
  <si>
    <t xml:space="preserve">        GERÊNCIA GERAL DE ADMINISTRAÇÃO, FINANÇAS, CONVÊNIOS E CONTRATOS</t>
  </si>
  <si>
    <t>FEVEREIRO 2020</t>
  </si>
  <si>
    <t xml:space="preserve">       DEMONSTRATIVO DE RESULTADO CONTÁBIL - FINANCEIRO MENSAL</t>
  </si>
  <si>
    <t>UNIDADE</t>
  </si>
  <si>
    <t>RESPONSÁVEL PELA UNIDADE</t>
  </si>
  <si>
    <t>ISENTO PIS:</t>
  </si>
  <si>
    <t>NÃO</t>
  </si>
  <si>
    <t xml:space="preserve">UPAE ARRUDA </t>
  </si>
  <si>
    <t xml:space="preserve">ADRIANA BEZERRA </t>
  </si>
  <si>
    <t>CNPJ</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</si>
  <si>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</si>
  <si>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</si>
  <si>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</si>
  <si>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</si>
  <si>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</si>
  <si>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</si>
  <si>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</si>
  <si>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</si>
  <si>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</si>
  <si>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</si>
  <si>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</si>
  <si>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</si>
  <si>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</si>
  <si>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SES</t>
  </si>
  <si>
    <t>Reembolso de Despesas</t>
  </si>
  <si>
    <t>Obtenção de Recursos Externos a SES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</si>
  <si>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</si>
  <si>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</si>
  <si>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</si>
  <si>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</si>
  <si>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</si>
  <si>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</si>
  <si>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</si>
  <si>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</si>
  <si>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</si>
  <si>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</si>
  <si>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</si>
  <si>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</si>
  <si>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</si>
  <si>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</si>
  <si>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</si>
  <si>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</si>
  <si>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</si>
  <si>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</si>
  <si>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</si>
  <si>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</si>
  <si>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</si>
  <si>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</si>
  <si>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</si>
  <si>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</si>
  <si>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</si>
  <si>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</si>
  <si>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</si>
  <si>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</si>
  <si>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</si>
  <si>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</si>
  <si>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</si>
  <si>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</si>
  <si>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</si>
  <si>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</si>
  <si>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</si>
  <si>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</si>
  <si>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</si>
  <si>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</si>
  <si>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</si>
  <si>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</si>
  <si>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</si>
  <si>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</si>
  <si>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</si>
  <si>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</si>
  <si>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</si>
  <si>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</si>
  <si>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</si>
  <si>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</si>
  <si>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</si>
  <si>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</si>
  <si>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</si>
  <si>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</si>
  <si>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</si>
  <si>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</si>
  <si>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</si>
  <si>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</si>
  <si>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</si>
  <si>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</si>
  <si>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</si>
  <si>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</si>
  <si>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</si>
  <si>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</si>
  <si>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</si>
  <si>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</si>
  <si>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</si>
  <si>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</si>
  <si>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</si>
  <si>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</si>
  <si>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</si>
  <si>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</si>
  <si>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</si>
  <si>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</si>
  <si>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</si>
  <si>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</si>
  <si>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</si>
  <si>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</si>
  <si>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</si>
  <si>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</si>
  <si>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</si>
  <si>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Manurtenção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</si>
  <si>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</si>
  <si>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</si>
  <si>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</si>
  <si>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</si>
  <si>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</si>
  <si>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</si>
  <si>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</si>
  <si>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</si>
  <si>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</si>
  <si>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</si>
  <si>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</si>
  <si>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</si>
  <si>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</si>
  <si>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</si>
  <si>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</si>
  <si>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</si>
  <si>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</si>
  <si>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</si>
  <si>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</si>
  <si>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</si>
  <si>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</si>
  <si>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</si>
  <si>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</si>
  <si>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</si>
  <si>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</si>
  <si>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</si>
  <si>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</si>
  <si>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</si>
  <si>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</si>
  <si>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</si>
  <si>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</si>
  <si>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</si>
  <si>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</si>
  <si>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</si>
  <si>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</si>
  <si>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</si>
  <si>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</si>
  <si>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</si>
  <si>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</si>
  <si>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</si>
  <si>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</si>
  <si>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</si>
  <si>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</si>
  <si>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</si>
  <si>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</si>
  <si>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</si>
  <si>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</si>
  <si>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</si>
  <si>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</si>
  <si>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</si>
  <si>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</si>
  <si>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</si>
  <si>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</si>
  <si>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</si>
  <si>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</si>
  <si>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</si>
  <si>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</si>
  <si>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</si>
  <si>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</si>
  <si>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</si>
  <si>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</si>
  <si>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</si>
  <si>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</si>
  <si>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</si>
  <si>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</si>
  <si>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</si>
  <si>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</si>
  <si>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</si>
  <si>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</si>
  <si>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</si>
  <si>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</si>
  <si>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</si>
  <si>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</si>
  <si>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</si>
  <si>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</si>
  <si>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</si>
  <si>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</si>
  <si>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</si>
  <si>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</si>
  <si>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</si>
  <si>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</si>
  <si>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</si>
  <si>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</si>
  <si>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</si>
  <si>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</si>
  <si>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</si>
  <si>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</si>
  <si>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</si>
  <si>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</si>
  <si>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</si>
  <si>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</si>
  <si>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</si>
  <si>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</si>
  <si>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</si>
  <si>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</si>
  <si>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</si>
  <si>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</si>
  <si>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</si>
  <si>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</si>
  <si>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</si>
  <si>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</si>
  <si>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</si>
  <si>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</si>
  <si>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</si>
  <si>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</si>
  <si>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</si>
  <si>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</si>
  <si>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</si>
  <si>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</si>
  <si>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</si>
  <si>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</si>
  <si>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</si>
  <si>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</si>
  <si>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</si>
  <si>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</si>
  <si>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</si>
  <si>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</si>
  <si>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</si>
  <si>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</si>
  <si>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</si>
  <si>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</si>
  <si>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</si>
  <si>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</si>
  <si>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</si>
  <si>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</si>
  <si>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</si>
  <si>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</si>
  <si>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</si>
  <si>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</si>
  <si>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</si>
  <si>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</si>
  <si>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</si>
  <si>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</si>
  <si>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</si>
  <si>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</si>
  <si>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</si>
  <si>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</si>
  <si>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</si>
  <si>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</si>
  <si>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</si>
  <si>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</si>
  <si>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</si>
  <si>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</si>
  <si>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</si>
  <si>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</si>
  <si>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</si>
  <si>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</si>
  <si>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</si>
  <si>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</si>
  <si>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</si>
  <si>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</si>
  <si>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</si>
  <si>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</si>
  <si>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</si>
  <si>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</si>
  <si>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</si>
  <si>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</si>
  <si>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</si>
  <si>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</si>
  <si>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</si>
  <si>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</si>
  <si>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</si>
  <si>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</si>
  <si>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</si>
  <si>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</si>
  <si>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</si>
  <si>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</si>
  <si>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</si>
  <si>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</si>
  <si>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</si>
  <si>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</si>
  <si>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</si>
  <si>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</si>
  <si>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</si>
  <si>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</si>
  <si>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</si>
  <si>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</si>
  <si>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</si>
  <si>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</si>
  <si>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</si>
  <si>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</si>
  <si>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</si>
  <si>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</si>
  <si>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</si>
  <si>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</si>
  <si>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</si>
  <si>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</si>
  <si>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</si>
  <si>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</si>
  <si>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</si>
  <si>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</si>
  <si>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</si>
  <si>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</si>
  <si>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</si>
  <si>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Contratante</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</si>
  <si>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</si>
  <si>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</si>
  <si>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</si>
  <si>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</si>
  <si>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</si>
  <si>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</si>
  <si>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</si>
  <si>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</si>
  <si>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</si>
  <si>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</si>
  <si>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</si>
  <si>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</si>
  <si>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t>
  </si>
  <si>
    <t>SALDO DE PROVISÕES DO MÊS</t>
  </si>
  <si>
    <t>TOTAL DE DESPESAS OPERACIONAIS APÓS AS PROVISÕES</t>
  </si>
  <si>
    <t>RESULTADO (DÉFICIT/SUPERÁVIT) APÓS AS PROVISÕES</t>
  </si>
  <si>
    <t>DEVOLUÇÃO DE SUPERÁVIT</t>
  </si>
  <si>
    <t>RESSARCIMENTO DE DÉFICIT</t>
  </si>
  <si>
    <t>TURNOVER DO MÊS (%)</t>
  </si>
  <si>
    <t xml:space="preserve">         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</si>
  <si>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</si>
  <si>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</si>
  <si>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</si>
  <si>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</si>
  <si>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</si>
  <si>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</si>
  <si>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</si>
  <si>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</si>
  <si>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</si>
  <si>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</si>
  <si>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</si>
  <si>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</si>
  <si>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</si>
  <si>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</si>
  <si>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</si>
  <si>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</si>
  <si>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</si>
  <si>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</si>
  <si>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</si>
  <si>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</si>
  <si>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</si>
  <si>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</si>
  <si>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</si>
  <si>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</si>
  <si>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</si>
  <si>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</si>
  <si>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</si>
  <si>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</si>
  <si>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</si>
  <si>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</si>
  <si>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</si>
  <si>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</si>
  <si>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</si>
  <si>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</si>
  <si>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</si>
  <si>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</si>
  <si>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</si>
  <si>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</si>
  <si>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</si>
  <si>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</si>
  <si>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</si>
  <si>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</si>
  <si>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CONTRATENTE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</si>
  <si>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</si>
  <si>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</si>
  <si>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</si>
  <si>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</si>
  <si>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</si>
  <si>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</si>
  <si>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</si>
  <si>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</si>
  <si>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</si>
  <si>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</si>
  <si>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</si>
  <si>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</si>
  <si>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</si>
  <si>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</si>
  <si>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SIM</t>
  </si>
  <si>
    <t>HOSPITAL DE CÂNCER DE PERNAMBUCO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</si>
</sst>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 numFmtId="170" formatCode="0.0000000"/>
  </numFmts>
  <fonts count="31" x14ac:knownFonts="1">
    <font>
      <sz val="10"/>
      <name val="Arial"/>
      <family val="2"/>
      <charset val="1"/>
    </font>
    <font>
      <sz val="10"/>
      <name val="Arial"/>
      <family val="2"/>
      <charset val="1"/>
    </font>
    <font>
      <sz val="10"/>
      <name val="Arial"/>
      <family val="2"/>
    </font>
    <font>
      <b/>
      <sz val="10"/>
      <name val="Arial"/>
      <family val="2"/>
      <charset val="1"/>
    </font>
    <font>
      <b/>
      <sz val="12"/>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color indexed="63"/>
      <name val="Arial"/>
      <family val="2"/>
      <charset val="1"/>
    </font>
    <font>
      <b/>
      <sz val="20"/>
      <name val="Arial"/>
      <family val="2"/>
      <charset val="1"/>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0"/>
      <name val="Arial"/>
      <family val="2"/>
    </font>
    <font>
      <b/>
      <sz val="18"/>
      <color indexed="63"/>
      <name val="Calibri"/>
      <family val="2"/>
      <charset val="1"/>
    </font>
    <font>
      <b/>
      <sz val="16"/>
      <color indexed="63"/>
      <name val="Calibri"/>
      <family val="2"/>
      <charset val="1"/>
    </font>
    <font>
      <b/>
      <sz val="11"/>
      <color indexed="63"/>
      <name val="Calibri"/>
      <family val="2"/>
      <charset val="1"/>
    </font>
    <font>
      <b/>
      <sz val="11"/>
      <color rgb="FFFF0000"/>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right/>
      <top style="thin">
        <color indexed="8"/>
      </top>
      <bottom/>
      <diagonal/>
    </border>
    <border>
      <left/>
      <right/>
      <top/>
      <bottom style="thin">
        <color indexed="8"/>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5">
    <xf numFmtId="0" fontId="0" fillId="0" borderId="0"/>
    <xf numFmtId="164" fontId="1" fillId="0" borderId="0" applyBorder="0" applyProtection="0"/>
    <xf numFmtId="165" fontId="1" fillId="0" borderId="0" applyBorder="0" applyProtection="0"/>
    <xf numFmtId="9" fontId="1" fillId="0" borderId="0" applyBorder="0" applyProtection="0"/>
    <xf numFmtId="0" fontId="2" fillId="0" borderId="0"/>
  </cellStyleXfs>
  <cellXfs count="231">
    <xf numFmtId="0" fontId="0" fillId="0" borderId="0" xfId="0"/>
    <xf numFmtId="0" fontId="3" fillId="0" borderId="2" xfId="4" applyFont="1" applyBorder="1" applyAlignment="1">
      <alignment horizontal="left" vertical="center"/>
    </xf>
    <xf numFmtId="164" fontId="4" fillId="0" borderId="3" xfId="0" applyNumberFormat="1" applyFont="1" applyBorder="1" applyAlignment="1" applyProtection="1">
      <alignment vertical="center"/>
      <protection hidden="1"/>
    </xf>
    <xf numFmtId="0" fontId="6" fillId="0" borderId="0" xfId="0" applyFont="1" applyAlignment="1">
      <alignment vertical="center"/>
    </xf>
    <xf numFmtId="0" fontId="0" fillId="0" borderId="0" xfId="0" applyAlignment="1" applyProtection="1">
      <alignment vertical="center"/>
      <protection hidden="1"/>
    </xf>
    <xf numFmtId="0" fontId="0" fillId="0" borderId="6" xfId="0" applyBorder="1" applyAlignment="1">
      <alignment horizontal="center" vertical="center"/>
    </xf>
    <xf numFmtId="164" fontId="3" fillId="0" borderId="2" xfId="4" applyNumberFormat="1" applyFont="1" applyBorder="1" applyAlignment="1" applyProtection="1">
      <alignment horizontal="left" vertical="center"/>
      <protection hidden="1"/>
    </xf>
    <xf numFmtId="164" fontId="4" fillId="0" borderId="0" xfId="0" applyNumberFormat="1" applyFont="1" applyAlignment="1" applyProtection="1">
      <alignment vertical="center"/>
      <protection hidden="1"/>
    </xf>
    <xf numFmtId="0" fontId="7" fillId="2" borderId="8" xfId="0" applyFont="1" applyFill="1" applyBorder="1" applyAlignment="1">
      <alignment horizontal="center" vertical="center" wrapText="1"/>
    </xf>
    <xf numFmtId="165" fontId="7" fillId="2" borderId="9" xfId="2" applyFont="1" applyFill="1" applyBorder="1" applyAlignment="1" applyProtection="1">
      <alignment horizontal="center" vertical="center" wrapText="1"/>
    </xf>
    <xf numFmtId="165" fontId="10" fillId="4" borderId="10" xfId="2" applyFont="1" applyFill="1" applyBorder="1" applyAlignment="1" applyProtection="1">
      <alignment horizontal="center" vertical="center"/>
      <protection locked="0"/>
    </xf>
    <xf numFmtId="0" fontId="11" fillId="0" borderId="0" xfId="0" applyFont="1" applyAlignment="1" applyProtection="1">
      <alignment vertical="center"/>
      <protection hidden="1"/>
    </xf>
    <xf numFmtId="164" fontId="13" fillId="0" borderId="1" xfId="0" applyNumberFormat="1" applyFont="1" applyBorder="1" applyAlignment="1" applyProtection="1">
      <alignment horizontal="left" vertical="center"/>
      <protection locked="0"/>
    </xf>
    <xf numFmtId="165" fontId="7" fillId="5" borderId="6" xfId="2" applyFont="1" applyFill="1" applyBorder="1" applyAlignment="1" applyProtection="1">
      <alignment horizontal="center" vertical="center" wrapText="1"/>
    </xf>
    <xf numFmtId="166" fontId="14" fillId="6" borderId="1" xfId="1" applyNumberFormat="1" applyFont="1" applyFill="1" applyBorder="1" applyAlignment="1" applyProtection="1">
      <alignment horizontal="center" vertical="center"/>
    </xf>
    <xf numFmtId="165" fontId="16" fillId="2" borderId="13" xfId="2" applyFont="1" applyFill="1" applyBorder="1" applyAlignment="1" applyProtection="1">
      <alignment horizontal="center" vertical="center"/>
    </xf>
    <xf numFmtId="167" fontId="17" fillId="2" borderId="9" xfId="2" applyNumberFormat="1" applyFont="1" applyFill="1" applyBorder="1" applyAlignment="1" applyProtection="1">
      <alignment horizontal="center" vertical="center"/>
    </xf>
    <xf numFmtId="0" fontId="18" fillId="0" borderId="0" xfId="0" applyFont="1" applyAlignment="1">
      <alignment vertical="center"/>
    </xf>
    <xf numFmtId="164" fontId="11"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0" fontId="1" fillId="0" borderId="0" xfId="1" applyNumberFormat="1" applyBorder="1" applyAlignment="1" applyProtection="1">
      <alignment horizontal="center"/>
    </xf>
    <xf numFmtId="165" fontId="19" fillId="0" borderId="0" xfId="2" applyFont="1" applyBorder="1" applyAlignment="1" applyProtection="1">
      <alignment horizontal="left" vertical="center"/>
    </xf>
    <xf numFmtId="165" fontId="19" fillId="0" borderId="16" xfId="2" applyFont="1" applyBorder="1" applyAlignment="1" applyProtection="1">
      <alignment vertical="center"/>
    </xf>
    <xf numFmtId="168" fontId="0" fillId="0" borderId="0" xfId="1" applyNumberFormat="1" applyFont="1" applyBorder="1" applyAlignment="1" applyProtection="1">
      <alignment vertical="center"/>
    </xf>
    <xf numFmtId="168" fontId="11" fillId="0" borderId="0" xfId="0" applyNumberFormat="1" applyFont="1" applyAlignment="1" applyProtection="1">
      <alignment vertical="center"/>
      <protection hidden="1"/>
    </xf>
    <xf numFmtId="165" fontId="0" fillId="0" borderId="0" xfId="2" applyFont="1" applyBorder="1" applyProtection="1"/>
    <xf numFmtId="0" fontId="20" fillId="0" borderId="0" xfId="0" applyFont="1" applyAlignment="1" applyProtection="1">
      <alignment vertical="center"/>
      <protection hidden="1"/>
    </xf>
    <xf numFmtId="164" fontId="20"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0" fontId="11" fillId="0" borderId="0" xfId="0" applyNumberFormat="1" applyFont="1" applyAlignment="1" applyProtection="1">
      <alignment vertical="center"/>
      <protection hidden="1"/>
    </xf>
    <xf numFmtId="164" fontId="1" fillId="0" borderId="0" xfId="1" applyProtection="1">
      <protection hidden="1"/>
    </xf>
    <xf numFmtId="0" fontId="11" fillId="3" borderId="0" xfId="0" applyFont="1" applyFill="1" applyAlignment="1" applyProtection="1">
      <alignment vertical="center"/>
      <protection hidden="1"/>
    </xf>
    <xf numFmtId="164" fontId="11" fillId="3" borderId="0" xfId="0" applyNumberFormat="1" applyFont="1" applyFill="1" applyAlignment="1" applyProtection="1">
      <alignment vertical="center"/>
      <protection hidden="1"/>
    </xf>
    <xf numFmtId="169" fontId="18" fillId="0" borderId="0" xfId="0" applyNumberFormat="1" applyFont="1" applyAlignment="1">
      <alignment vertical="center"/>
    </xf>
    <xf numFmtId="0" fontId="20" fillId="0" borderId="0" xfId="0" applyFont="1"/>
    <xf numFmtId="0" fontId="0" fillId="0" borderId="12" xfId="0" applyBorder="1" applyAlignment="1">
      <alignment vertical="center"/>
    </xf>
    <xf numFmtId="0" fontId="0" fillId="0" borderId="17" xfId="0" applyBorder="1" applyAlignment="1">
      <alignment vertical="center"/>
    </xf>
    <xf numFmtId="0" fontId="11" fillId="0" borderId="17" xfId="0" applyFont="1" applyBorder="1" applyAlignment="1">
      <alignment horizontal="right" vertical="center"/>
    </xf>
    <xf numFmtId="164" fontId="18" fillId="0" borderId="0" xfId="0" applyNumberFormat="1" applyFont="1" applyAlignment="1">
      <alignment vertical="center"/>
    </xf>
    <xf numFmtId="0" fontId="0" fillId="0" borderId="5" xfId="0" applyBorder="1" applyAlignment="1">
      <alignment vertical="center"/>
    </xf>
    <xf numFmtId="0" fontId="11" fillId="0" borderId="0" xfId="0" applyFont="1" applyAlignment="1">
      <alignment horizontal="center" vertical="center"/>
    </xf>
    <xf numFmtId="0" fontId="5" fillId="0" borderId="0" xfId="0" applyFont="1" applyAlignment="1">
      <alignment vertical="center"/>
    </xf>
    <xf numFmtId="0" fontId="0" fillId="0" borderId="14" xfId="0" applyBorder="1" applyAlignment="1">
      <alignment vertical="center"/>
    </xf>
    <xf numFmtId="0" fontId="23" fillId="0" borderId="18" xfId="0" applyFont="1" applyBorder="1" applyAlignment="1">
      <alignment horizontal="center" vertical="top" wrapText="1"/>
    </xf>
    <xf numFmtId="0" fontId="15" fillId="0" borderId="18" xfId="0" applyFont="1" applyBorder="1" applyAlignment="1">
      <alignment horizontal="center" vertical="top"/>
    </xf>
    <xf numFmtId="164" fontId="24" fillId="0" borderId="14" xfId="0" applyNumberFormat="1" applyFont="1" applyBorder="1" applyAlignment="1" applyProtection="1">
      <alignment vertical="center"/>
      <protection hidden="1"/>
    </xf>
    <xf numFmtId="164" fontId="24" fillId="0" borderId="18" xfId="0" applyNumberFormat="1" applyFont="1" applyBorder="1" applyAlignment="1" applyProtection="1">
      <alignment vertical="center"/>
      <protection hidden="1"/>
    </xf>
    <xf numFmtId="165" fontId="18" fillId="0" borderId="0" xfId="0" applyNumberFormat="1" applyFont="1" applyAlignment="1">
      <alignment vertical="center"/>
    </xf>
    <xf numFmtId="43" fontId="18" fillId="0" borderId="0" xfId="0" applyNumberFormat="1" applyFont="1" applyAlignment="1">
      <alignment vertical="center"/>
    </xf>
    <xf numFmtId="0" fontId="11" fillId="0" borderId="0" xfId="0" applyFont="1" applyAlignment="1" applyProtection="1">
      <alignment horizontal="right" vertical="center"/>
      <protection hidden="1"/>
    </xf>
    <xf numFmtId="164" fontId="1" fillId="0" borderId="0" xfId="1" applyProtection="1"/>
    <xf numFmtId="43" fontId="11" fillId="0" borderId="0" xfId="0" applyNumberFormat="1" applyFont="1" applyAlignment="1" applyProtection="1">
      <alignment vertical="center"/>
      <protection hidden="1"/>
    </xf>
    <xf numFmtId="164" fontId="15" fillId="3" borderId="12" xfId="0" applyNumberFormat="1" applyFont="1" applyFill="1" applyBorder="1" applyAlignment="1">
      <alignment horizontal="left" vertical="center"/>
    </xf>
    <xf numFmtId="164" fontId="15" fillId="3" borderId="17" xfId="0" applyNumberFormat="1" applyFont="1" applyFill="1" applyBorder="1" applyAlignment="1">
      <alignment horizontal="left" vertical="center"/>
    </xf>
    <xf numFmtId="0" fontId="5" fillId="0" borderId="0" xfId="0" applyFont="1" applyAlignment="1">
      <alignment horizontal="center" vertical="center"/>
    </xf>
    <xf numFmtId="0" fontId="15" fillId="0" borderId="0" xfId="0" applyFont="1" applyAlignment="1" applyProtection="1">
      <alignment horizontal="center" vertical="center"/>
      <protection hidden="1"/>
    </xf>
    <xf numFmtId="164" fontId="15" fillId="3" borderId="5"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16" xfId="2" applyFont="1" applyBorder="1" applyAlignment="1" applyProtection="1">
      <alignment vertical="center"/>
    </xf>
    <xf numFmtId="164" fontId="15" fillId="3" borderId="14" xfId="0" applyNumberFormat="1" applyFont="1" applyFill="1" applyBorder="1" applyAlignment="1">
      <alignment horizontal="left" vertical="center"/>
    </xf>
    <xf numFmtId="165" fontId="15" fillId="0" borderId="18" xfId="2" applyFont="1" applyBorder="1" applyAlignment="1" applyProtection="1">
      <alignment horizontal="left" vertical="top"/>
    </xf>
    <xf numFmtId="165" fontId="15" fillId="0" borderId="15" xfId="2" applyFont="1" applyBorder="1" applyAlignment="1" applyProtection="1">
      <alignment horizontal="center" vertical="top"/>
    </xf>
    <xf numFmtId="0" fontId="25" fillId="0" borderId="5" xfId="0" applyFont="1" applyBorder="1" applyAlignment="1">
      <alignment vertical="center"/>
    </xf>
    <xf numFmtId="0" fontId="26" fillId="0" borderId="5" xfId="0" applyFont="1" applyBorder="1" applyAlignment="1">
      <alignment vertical="center"/>
    </xf>
    <xf numFmtId="0" fontId="0" fillId="0" borderId="5" xfId="0" applyBorder="1" applyAlignment="1">
      <alignment horizontal="left" vertical="center"/>
    </xf>
    <xf numFmtId="0" fontId="0" fillId="0" borderId="0" xfId="0" applyAlignment="1">
      <alignment horizontal="left" vertical="center"/>
    </xf>
    <xf numFmtId="165" fontId="20" fillId="0" borderId="0" xfId="2" applyFont="1" applyBorder="1" applyAlignment="1" applyProtection="1">
      <alignment horizontal="left" vertical="center"/>
    </xf>
    <xf numFmtId="165" fontId="20" fillId="0" borderId="16" xfId="2" applyFont="1" applyBorder="1" applyAlignment="1" applyProtection="1">
      <alignment vertical="center"/>
    </xf>
    <xf numFmtId="0" fontId="26" fillId="0" borderId="5" xfId="0" applyFont="1" applyBorder="1" applyAlignment="1">
      <alignment horizontal="left" vertical="center"/>
    </xf>
    <xf numFmtId="0" fontId="15" fillId="3" borderId="5" xfId="0" applyFont="1" applyFill="1" applyBorder="1" applyAlignment="1">
      <alignment horizontal="left" vertical="center"/>
    </xf>
    <xf numFmtId="0" fontId="15" fillId="3" borderId="0" xfId="0" applyFont="1" applyFill="1" applyAlignment="1">
      <alignment horizontal="left" vertical="center"/>
    </xf>
    <xf numFmtId="165" fontId="17" fillId="3" borderId="0" xfId="2" applyFont="1" applyFill="1" applyBorder="1" applyAlignment="1" applyProtection="1">
      <alignment horizontal="center" vertical="center"/>
    </xf>
    <xf numFmtId="165" fontId="17" fillId="3" borderId="16" xfId="2" applyFont="1" applyFill="1" applyBorder="1" applyAlignment="1" applyProtection="1">
      <alignment horizontal="center" vertical="center"/>
    </xf>
    <xf numFmtId="0" fontId="6" fillId="3" borderId="0" xfId="0" applyFont="1" applyFill="1" applyAlignment="1">
      <alignment vertical="center"/>
    </xf>
    <xf numFmtId="0" fontId="0" fillId="3" borderId="0" xfId="0" applyFill="1" applyAlignment="1" applyProtection="1">
      <alignment vertical="center"/>
      <protection hidden="1"/>
    </xf>
    <xf numFmtId="0" fontId="27" fillId="0" borderId="5" xfId="0" applyFont="1" applyBorder="1" applyAlignment="1">
      <alignment horizontal="left" vertical="center"/>
    </xf>
    <xf numFmtId="0" fontId="15" fillId="5" borderId="5" xfId="0" applyFont="1" applyFill="1" applyBorder="1" applyAlignment="1">
      <alignment horizontal="center" vertical="center"/>
    </xf>
    <xf numFmtId="0" fontId="15" fillId="5" borderId="0" xfId="0" applyFont="1" applyFill="1" applyAlignment="1">
      <alignment horizontal="center" vertical="center"/>
    </xf>
    <xf numFmtId="165" fontId="17" fillId="5" borderId="0" xfId="2" applyFont="1" applyFill="1" applyBorder="1" applyAlignment="1" applyProtection="1">
      <alignment horizontal="center" vertical="center"/>
    </xf>
    <xf numFmtId="165" fontId="17" fillId="5" borderId="16" xfId="2" applyFont="1" applyFill="1" applyBorder="1" applyAlignment="1" applyProtection="1">
      <alignment horizontal="center" vertical="center"/>
    </xf>
    <xf numFmtId="0" fontId="0" fillId="6" borderId="0" xfId="0" applyFill="1" applyAlignment="1" applyProtection="1">
      <alignment vertical="center"/>
      <protection hidden="1"/>
    </xf>
    <xf numFmtId="0" fontId="0" fillId="12" borderId="0" xfId="0" applyFill="1" applyAlignment="1">
      <alignment vertical="center"/>
    </xf>
    <xf numFmtId="0" fontId="0" fillId="12" borderId="0" xfId="0" applyFill="1" applyAlignment="1" applyProtection="1">
      <alignment vertical="center"/>
      <protection hidden="1"/>
    </xf>
    <xf numFmtId="0" fontId="15" fillId="2" borderId="9" xfId="0" applyFont="1" applyFill="1" applyBorder="1" applyAlignment="1">
      <alignment horizontal="center" vertical="center"/>
    </xf>
    <xf numFmtId="0" fontId="20" fillId="13" borderId="9" xfId="0" applyFont="1" applyFill="1" applyBorder="1" applyAlignment="1" applyProtection="1">
      <alignment vertical="center"/>
      <protection locked="0"/>
    </xf>
    <xf numFmtId="0" fontId="6" fillId="6" borderId="0" xfId="0" applyFont="1" applyFill="1" applyAlignment="1">
      <alignment vertical="center"/>
    </xf>
    <xf numFmtId="0" fontId="28" fillId="5" borderId="5"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16" xfId="0" applyFont="1" applyFill="1" applyBorder="1" applyAlignment="1">
      <alignment horizontal="left" vertical="center" wrapText="1"/>
    </xf>
    <xf numFmtId="165" fontId="20" fillId="0" borderId="0" xfId="2" applyFont="1" applyBorder="1" applyAlignment="1" applyProtection="1">
      <alignment vertical="center"/>
    </xf>
    <xf numFmtId="0" fontId="11" fillId="0" borderId="0" xfId="0" applyFont="1" applyAlignment="1">
      <alignment horizontal="left" vertical="center" wrapText="1"/>
    </xf>
    <xf numFmtId="165" fontId="19" fillId="0" borderId="0" xfId="2" applyFont="1" applyBorder="1" applyAlignment="1" applyProtection="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5" fontId="17" fillId="0" borderId="0" xfId="2" applyFont="1" applyBorder="1" applyAlignment="1" applyProtection="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30" fillId="0" borderId="12" xfId="0" applyFont="1" applyBorder="1" applyAlignment="1">
      <alignment horizontal="left" vertical="center"/>
    </xf>
    <xf numFmtId="0" fontId="15" fillId="0" borderId="17" xfId="0" applyFont="1" applyBorder="1" applyAlignment="1">
      <alignment horizontal="center" vertical="center"/>
    </xf>
    <xf numFmtId="165" fontId="17" fillId="0" borderId="17" xfId="2" applyFont="1" applyBorder="1" applyAlignment="1" applyProtection="1">
      <alignment horizontal="center" vertical="center"/>
    </xf>
    <xf numFmtId="165" fontId="17" fillId="0" borderId="3" xfId="2" applyFont="1" applyBorder="1" applyAlignment="1" applyProtection="1">
      <alignment horizontal="center" vertical="center"/>
    </xf>
    <xf numFmtId="164" fontId="15" fillId="3" borderId="0" xfId="0" applyNumberFormat="1" applyFont="1" applyFill="1" applyAlignment="1">
      <alignment horizontal="left" vertical="center"/>
    </xf>
    <xf numFmtId="0" fontId="11" fillId="0" borderId="0" xfId="0" applyFont="1" applyAlignment="1">
      <alignment horizontal="right" vertical="center"/>
    </xf>
    <xf numFmtId="165" fontId="15" fillId="0" borderId="21" xfId="2" applyFont="1" applyBorder="1" applyAlignment="1" applyProtection="1">
      <alignment horizontal="center" vertical="top"/>
    </xf>
    <xf numFmtId="165" fontId="11" fillId="0" borderId="16" xfId="2" applyFont="1" applyBorder="1" applyAlignment="1" applyProtection="1">
      <alignment horizontal="center" vertical="center"/>
    </xf>
    <xf numFmtId="0" fontId="15" fillId="2" borderId="1" xfId="0" applyFont="1" applyFill="1" applyBorder="1" applyAlignment="1">
      <alignment horizontal="center" vertical="center"/>
    </xf>
    <xf numFmtId="165" fontId="15" fillId="2" borderId="1" xfId="2" applyFont="1" applyFill="1" applyBorder="1" applyAlignment="1" applyProtection="1">
      <alignment horizontal="center" vertical="center"/>
    </xf>
    <xf numFmtId="0" fontId="11" fillId="5" borderId="1" xfId="0" applyFont="1" applyFill="1" applyBorder="1" applyAlignment="1">
      <alignment horizontal="left" vertical="center"/>
    </xf>
    <xf numFmtId="165" fontId="19" fillId="0" borderId="1" xfId="2" applyFont="1" applyBorder="1" applyAlignment="1" applyProtection="1">
      <alignment horizontal="center" vertical="center"/>
    </xf>
    <xf numFmtId="0" fontId="15" fillId="2" borderId="1" xfId="0" applyFont="1" applyFill="1" applyBorder="1" applyAlignment="1">
      <alignment horizontal="left" vertical="center"/>
    </xf>
    <xf numFmtId="165" fontId="17" fillId="2" borderId="1" xfId="2" applyFont="1" applyFill="1" applyBorder="1" applyAlignment="1" applyProtection="1">
      <alignment horizontal="center" vertical="center"/>
    </xf>
    <xf numFmtId="0" fontId="11" fillId="0" borderId="1" xfId="0" applyFont="1" applyBorder="1" applyAlignment="1">
      <alignment horizontal="left" vertical="center"/>
    </xf>
    <xf numFmtId="165" fontId="29" fillId="0" borderId="1" xfId="2" applyFont="1" applyBorder="1" applyAlignment="1" applyProtection="1">
      <alignment horizontal="center" vertical="center"/>
    </xf>
    <xf numFmtId="0" fontId="15" fillId="3" borderId="6" xfId="0" applyFont="1" applyFill="1" applyBorder="1" applyAlignment="1">
      <alignment horizontal="left" vertical="center"/>
    </xf>
    <xf numFmtId="165" fontId="16" fillId="3" borderId="6" xfId="2" applyFont="1" applyFill="1" applyBorder="1" applyAlignment="1" applyProtection="1">
      <alignment horizontal="center" vertical="center"/>
      <protection locked="0"/>
    </xf>
    <xf numFmtId="0" fontId="15" fillId="3" borderId="1" xfId="0" applyFont="1" applyFill="1" applyBorder="1" applyAlignment="1">
      <alignment horizontal="left" vertical="center"/>
    </xf>
    <xf numFmtId="165" fontId="16" fillId="3" borderId="1" xfId="2" applyFont="1" applyFill="1" applyBorder="1" applyAlignment="1" applyProtection="1">
      <alignment horizontal="center" vertical="center"/>
    </xf>
    <xf numFmtId="0" fontId="15" fillId="2" borderId="9" xfId="0" applyFont="1" applyFill="1" applyBorder="1" applyAlignment="1">
      <alignment horizontal="center" vertical="center"/>
    </xf>
    <xf numFmtId="165" fontId="15" fillId="2" borderId="9" xfId="2" applyFont="1" applyFill="1" applyBorder="1" applyAlignment="1" applyProtection="1">
      <alignment horizontal="center" vertical="center"/>
    </xf>
    <xf numFmtId="165" fontId="17" fillId="2" borderId="13" xfId="2" applyFont="1" applyFill="1" applyBorder="1" applyAlignment="1" applyProtection="1">
      <alignment horizontal="center" vertical="center"/>
    </xf>
    <xf numFmtId="165" fontId="17" fillId="2" borderId="20" xfId="2" applyFont="1" applyFill="1" applyBorder="1" applyAlignment="1" applyProtection="1">
      <alignment horizontal="center" vertical="center"/>
    </xf>
    <xf numFmtId="0" fontId="11" fillId="0" borderId="6" xfId="0" applyFont="1" applyBorder="1" applyAlignment="1">
      <alignment horizontal="left" vertical="center"/>
    </xf>
    <xf numFmtId="165" fontId="19" fillId="0" borderId="6" xfId="2" applyFont="1" applyBorder="1" applyAlignment="1" applyProtection="1">
      <alignment horizontal="center" vertical="center"/>
      <protection locked="0"/>
    </xf>
    <xf numFmtId="0" fontId="11" fillId="0" borderId="7" xfId="0" applyFont="1" applyBorder="1" applyAlignment="1">
      <alignment horizontal="left" vertical="center" wrapText="1"/>
    </xf>
    <xf numFmtId="165" fontId="19" fillId="0" borderId="7" xfId="2" applyFont="1" applyBorder="1" applyAlignment="1" applyProtection="1">
      <alignment horizontal="center" vertical="center" wrapText="1"/>
      <protection locked="0"/>
    </xf>
    <xf numFmtId="0" fontId="11" fillId="0" borderId="9" xfId="0" applyFont="1" applyBorder="1" applyAlignment="1">
      <alignment horizontal="left" vertical="center" wrapText="1"/>
    </xf>
    <xf numFmtId="165" fontId="19" fillId="0" borderId="9" xfId="2" applyFont="1" applyBorder="1" applyAlignment="1" applyProtection="1">
      <alignment horizontal="center" vertical="center" wrapText="1"/>
      <protection locked="0"/>
    </xf>
    <xf numFmtId="0" fontId="15" fillId="2" borderId="8" xfId="0" applyFont="1" applyFill="1" applyBorder="1" applyAlignment="1">
      <alignment horizontal="center" vertical="center"/>
    </xf>
    <xf numFmtId="165" fontId="17" fillId="2" borderId="9" xfId="2" applyFont="1" applyFill="1" applyBorder="1" applyAlignment="1" applyProtection="1">
      <alignment horizontal="center" vertical="center"/>
    </xf>
    <xf numFmtId="0" fontId="15" fillId="0" borderId="0" xfId="0" applyFont="1" applyAlignment="1">
      <alignment horizontal="left" vertical="center"/>
    </xf>
    <xf numFmtId="0" fontId="11" fillId="0" borderId="1" xfId="0" applyFont="1" applyBorder="1" applyAlignment="1">
      <alignment horizontal="left" vertical="center" wrapText="1"/>
    </xf>
    <xf numFmtId="165" fontId="19" fillId="0" borderId="1" xfId="2" applyFont="1" applyBorder="1" applyAlignment="1" applyProtection="1">
      <alignment horizontal="center" vertical="center" wrapText="1"/>
      <protection locked="0"/>
    </xf>
    <xf numFmtId="0" fontId="0" fillId="0" borderId="12" xfId="0" applyBorder="1" applyAlignment="1">
      <alignment horizontal="center" vertical="center"/>
    </xf>
    <xf numFmtId="0" fontId="26" fillId="0" borderId="0" xfId="0" applyFont="1" applyAlignment="1">
      <alignment horizontal="center" vertical="center"/>
    </xf>
    <xf numFmtId="0" fontId="20" fillId="0" borderId="1" xfId="0" applyFont="1" applyBorder="1" applyAlignment="1">
      <alignment horizontal="left" vertical="center"/>
    </xf>
    <xf numFmtId="165" fontId="19" fillId="0" borderId="1" xfId="2" applyFont="1" applyBorder="1" applyAlignment="1" applyProtection="1">
      <alignment horizontal="center" vertical="center"/>
      <protection locked="0"/>
    </xf>
    <xf numFmtId="0" fontId="20" fillId="0" borderId="12" xfId="0" applyFont="1" applyBorder="1" applyAlignment="1">
      <alignment horizontal="left" vertical="center"/>
    </xf>
    <xf numFmtId="0" fontId="20" fillId="0" borderId="19" xfId="0" applyFont="1" applyBorder="1" applyAlignment="1">
      <alignment horizontal="left" vertical="center"/>
    </xf>
    <xf numFmtId="165" fontId="19" fillId="0" borderId="3" xfId="2" applyFont="1" applyBorder="1" applyAlignment="1" applyProtection="1">
      <alignment horizontal="center" vertical="center"/>
      <protection locked="0"/>
    </xf>
    <xf numFmtId="165" fontId="19" fillId="0" borderId="7" xfId="2" applyFont="1" applyBorder="1" applyAlignment="1" applyProtection="1">
      <alignment horizontal="center" vertical="center"/>
      <protection locked="0"/>
    </xf>
    <xf numFmtId="0" fontId="28" fillId="5" borderId="9" xfId="0" applyFont="1" applyFill="1" applyBorder="1" applyAlignment="1">
      <alignment horizontal="left" vertical="center" wrapText="1"/>
    </xf>
    <xf numFmtId="0" fontId="15" fillId="2" borderId="8" xfId="0" applyFont="1" applyFill="1" applyBorder="1" applyAlignment="1">
      <alignment horizontal="left" vertical="center"/>
    </xf>
    <xf numFmtId="0" fontId="15" fillId="2" borderId="11" xfId="0" applyFont="1" applyFill="1" applyBorder="1" applyAlignment="1">
      <alignment horizontal="left" vertical="center"/>
    </xf>
    <xf numFmtId="165" fontId="15" fillId="2" borderId="10" xfId="2" applyFont="1" applyFill="1" applyBorder="1" applyAlignment="1" applyProtection="1">
      <alignment horizontal="center" vertical="center"/>
    </xf>
    <xf numFmtId="0" fontId="20" fillId="0" borderId="8" xfId="0" applyFont="1" applyBorder="1" applyAlignment="1">
      <alignment horizontal="left" vertical="center"/>
    </xf>
    <xf numFmtId="0" fontId="20" fillId="0" borderId="11" xfId="0" applyFont="1" applyBorder="1" applyAlignment="1">
      <alignment horizontal="left" vertical="center"/>
    </xf>
    <xf numFmtId="165" fontId="19" fillId="0" borderId="10" xfId="2" applyFont="1" applyBorder="1" applyAlignment="1" applyProtection="1">
      <alignment horizontal="center" vertical="center"/>
    </xf>
    <xf numFmtId="164" fontId="12" fillId="0" borderId="1" xfId="0" applyNumberFormat="1" applyFont="1" applyBorder="1" applyAlignment="1">
      <alignment horizontal="left" vertical="center"/>
    </xf>
    <xf numFmtId="0" fontId="12" fillId="0" borderId="1" xfId="0" applyFont="1" applyBorder="1" applyAlignment="1">
      <alignment horizontal="left" vertical="center" wrapText="1"/>
    </xf>
    <xf numFmtId="0" fontId="3" fillId="0" borderId="0" xfId="0" applyFont="1" applyAlignment="1" applyProtection="1">
      <alignment horizontal="left" vertical="center"/>
      <protection hidden="1"/>
    </xf>
    <xf numFmtId="164" fontId="3" fillId="0" borderId="4" xfId="0" applyNumberFormat="1" applyFont="1" applyBorder="1" applyAlignment="1" applyProtection="1">
      <alignment horizontal="left" vertical="center"/>
      <protection hidden="1"/>
    </xf>
    <xf numFmtId="164" fontId="3" fillId="0" borderId="5" xfId="0" applyNumberFormat="1" applyFont="1" applyBorder="1" applyAlignment="1" applyProtection="1">
      <alignment horizontal="left" vertical="center"/>
      <protection hidden="1"/>
    </xf>
    <xf numFmtId="49" fontId="8" fillId="3" borderId="7" xfId="2" applyNumberFormat="1" applyFont="1" applyFill="1" applyBorder="1" applyAlignment="1" applyProtection="1">
      <alignment horizontal="center" vertical="center" wrapText="1"/>
      <protection locked="0"/>
    </xf>
    <xf numFmtId="0" fontId="8" fillId="3" borderId="6" xfId="2" applyNumberFormat="1" applyFont="1" applyFill="1" applyBorder="1" applyAlignment="1" applyProtection="1">
      <alignment horizontal="center" vertical="center" wrapText="1"/>
      <protection locked="0"/>
    </xf>
    <xf numFmtId="1" fontId="9" fillId="0" borderId="1" xfId="1" applyNumberFormat="1" applyFont="1" applyBorder="1" applyAlignment="1" applyProtection="1">
      <alignment horizontal="center" vertical="center"/>
    </xf>
    <xf numFmtId="0" fontId="3" fillId="0" borderId="18" xfId="0" applyFont="1" applyBorder="1" applyAlignment="1" applyProtection="1">
      <alignment horizontal="left" vertical="center"/>
      <protection hidden="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4" fontId="15" fillId="11" borderId="1" xfId="0" applyNumberFormat="1" applyFont="1" applyFill="1" applyBorder="1" applyAlignment="1">
      <alignment horizontal="left" vertical="center"/>
    </xf>
    <xf numFmtId="170" fontId="17" fillId="11" borderId="1" xfId="3" applyNumberFormat="1" applyFont="1" applyFill="1" applyBorder="1" applyAlignment="1" applyProtection="1">
      <alignment horizontal="right" vertical="center"/>
    </xf>
    <xf numFmtId="165" fontId="11" fillId="0" borderId="3" xfId="2" applyFont="1" applyBorder="1" applyAlignment="1" applyProtection="1">
      <alignment horizontal="center" vertical="center"/>
    </xf>
    <xf numFmtId="0" fontId="0" fillId="0" borderId="1" xfId="0" applyBorder="1" applyAlignment="1">
      <alignment horizontal="center" vertical="center"/>
    </xf>
    <xf numFmtId="164" fontId="3" fillId="0" borderId="7" xfId="0" applyNumberFormat="1" applyFont="1" applyBorder="1" applyAlignment="1" applyProtection="1">
      <alignment horizontal="left" vertical="center"/>
      <protection hidden="1"/>
    </xf>
    <xf numFmtId="165" fontId="5" fillId="0" borderId="1" xfId="2" applyFont="1" applyBorder="1" applyAlignment="1" applyProtection="1">
      <alignment horizontal="center" vertical="center"/>
    </xf>
    <xf numFmtId="165" fontId="7" fillId="2" borderId="1" xfId="2" applyFont="1" applyFill="1" applyBorder="1" applyAlignment="1" applyProtection="1">
      <alignment horizontal="center" vertical="center" wrapText="1"/>
    </xf>
    <xf numFmtId="165" fontId="17" fillId="11" borderId="1" xfId="2" applyFont="1" applyFill="1" applyBorder="1" applyAlignment="1" applyProtection="1">
      <alignment horizontal="center" vertical="center"/>
    </xf>
    <xf numFmtId="164" fontId="15" fillId="3" borderId="1" xfId="0" applyNumberFormat="1" applyFont="1" applyFill="1" applyBorder="1" applyAlignment="1">
      <alignment horizontal="left" vertical="center"/>
    </xf>
    <xf numFmtId="164" fontId="11" fillId="6" borderId="1" xfId="0" applyNumberFormat="1" applyFont="1" applyFill="1" applyBorder="1" applyAlignment="1">
      <alignment horizontal="left" vertical="center"/>
    </xf>
    <xf numFmtId="165" fontId="19" fillId="6" borderId="1" xfId="2" applyFont="1" applyFill="1" applyBorder="1" applyAlignment="1" applyProtection="1">
      <alignment horizontal="center" vertical="center"/>
    </xf>
    <xf numFmtId="164" fontId="11" fillId="11" borderId="1" xfId="0" applyNumberFormat="1" applyFont="1" applyFill="1" applyBorder="1" applyAlignment="1">
      <alignment horizontal="left" vertical="center"/>
    </xf>
    <xf numFmtId="165" fontId="19" fillId="11" borderId="1" xfId="2" applyFont="1" applyFill="1" applyBorder="1" applyAlignment="1" applyProtection="1">
      <alignment horizontal="center" vertical="center"/>
    </xf>
    <xf numFmtId="164" fontId="11" fillId="2" borderId="1" xfId="0" applyNumberFormat="1" applyFont="1" applyFill="1" applyBorder="1" applyAlignment="1">
      <alignment horizontal="left" vertical="center"/>
    </xf>
    <xf numFmtId="164" fontId="15" fillId="2" borderId="1" xfId="0" applyNumberFormat="1" applyFont="1" applyFill="1" applyBorder="1" applyAlignment="1">
      <alignment horizontal="left" vertical="center"/>
    </xf>
    <xf numFmtId="164" fontId="11" fillId="0" borderId="1" xfId="0" applyNumberFormat="1" applyFont="1" applyBorder="1" applyAlignment="1">
      <alignment horizontal="left" vertical="center"/>
    </xf>
    <xf numFmtId="164" fontId="11" fillId="3" borderId="1" xfId="0" applyNumberFormat="1" applyFont="1" applyFill="1" applyBorder="1" applyAlignment="1">
      <alignment vertical="center"/>
    </xf>
    <xf numFmtId="165" fontId="19" fillId="2" borderId="1" xfId="2" applyFont="1" applyFill="1" applyBorder="1" applyAlignment="1" applyProtection="1">
      <alignment horizontal="center" vertical="center"/>
    </xf>
    <xf numFmtId="164" fontId="11" fillId="3" borderId="1" xfId="0" applyNumberFormat="1" applyFont="1" applyFill="1" applyBorder="1" applyAlignment="1">
      <alignment horizontal="left" vertical="center"/>
    </xf>
    <xf numFmtId="164" fontId="24" fillId="0" borderId="5" xfId="0" applyNumberFormat="1" applyFont="1" applyBorder="1" applyAlignment="1" applyProtection="1">
      <alignment horizontal="left" vertical="center"/>
      <protection hidden="1"/>
    </xf>
    <xf numFmtId="49" fontId="12" fillId="0" borderId="1" xfId="2" applyNumberFormat="1" applyFont="1" applyBorder="1" applyAlignment="1" applyProtection="1">
      <alignment horizontal="center" vertical="center"/>
    </xf>
    <xf numFmtId="164" fontId="12" fillId="0" borderId="1" xfId="0" applyNumberFormat="1" applyFont="1" applyBorder="1" applyAlignment="1">
      <alignment horizontal="left" vertical="center" wrapText="1"/>
    </xf>
    <xf numFmtId="165" fontId="15" fillId="0" borderId="15" xfId="2" applyFont="1" applyBorder="1" applyAlignment="1" applyProtection="1">
      <alignment horizontal="center" vertical="top"/>
    </xf>
    <xf numFmtId="164" fontId="24" fillId="0" borderId="7" xfId="0" applyNumberFormat="1" applyFont="1" applyBorder="1" applyAlignment="1" applyProtection="1">
      <alignment horizontal="left" vertical="center"/>
      <protection hidden="1"/>
    </xf>
    <xf numFmtId="164" fontId="24" fillId="0" borderId="4" xfId="0" applyNumberFormat="1" applyFont="1" applyBorder="1" applyAlignment="1" applyProtection="1">
      <alignment horizontal="left" vertical="center"/>
      <protection hidden="1"/>
    </xf>
    <xf numFmtId="165" fontId="19" fillId="2" borderId="8" xfId="2" applyFont="1" applyFill="1" applyBorder="1" applyAlignment="1" applyProtection="1">
      <alignment horizontal="center" vertical="center"/>
    </xf>
    <xf numFmtId="165" fontId="19" fillId="2" borderId="10" xfId="2" applyFont="1" applyFill="1" applyBorder="1" applyAlignment="1" applyProtection="1">
      <alignment horizontal="center" vertical="center"/>
    </xf>
    <xf numFmtId="165" fontId="19" fillId="0" borderId="8" xfId="2" applyFont="1" applyBorder="1" applyAlignment="1" applyProtection="1">
      <alignment horizontal="center" vertical="center"/>
    </xf>
    <xf numFmtId="164" fontId="11" fillId="0" borderId="7" xfId="0" applyNumberFormat="1" applyFont="1" applyBorder="1" applyAlignment="1">
      <alignment horizontal="left" vertical="center"/>
    </xf>
    <xf numFmtId="165" fontId="19" fillId="0" borderId="8" xfId="2" applyFont="1" applyBorder="1" applyAlignment="1" applyProtection="1">
      <alignment horizontal="center" vertical="center"/>
      <protection locked="0"/>
    </xf>
    <xf numFmtId="165" fontId="19" fillId="0" borderId="10" xfId="2" applyFont="1" applyBorder="1" applyAlignment="1" applyProtection="1">
      <alignment horizontal="center" vertical="center"/>
      <protection locked="0"/>
    </xf>
    <xf numFmtId="165" fontId="17" fillId="2" borderId="8" xfId="2" applyFont="1" applyFill="1" applyBorder="1" applyAlignment="1" applyProtection="1">
      <alignment horizontal="center" vertical="center"/>
    </xf>
    <xf numFmtId="165" fontId="17" fillId="2" borderId="10" xfId="2" applyFont="1" applyFill="1" applyBorder="1" applyAlignment="1" applyProtection="1">
      <alignment horizontal="center" vertical="center"/>
    </xf>
    <xf numFmtId="165" fontId="19" fillId="0" borderId="8" xfId="2" applyFont="1" applyBorder="1" applyAlignment="1" applyProtection="1">
      <alignment horizontal="center" vertical="center" wrapText="1"/>
      <protection locked="0"/>
    </xf>
    <xf numFmtId="165" fontId="19" fillId="0" borderId="10" xfId="2" applyFont="1" applyBorder="1" applyAlignment="1" applyProtection="1">
      <alignment horizontal="center" vertical="center" wrapText="1"/>
      <protection locked="0"/>
    </xf>
    <xf numFmtId="165" fontId="19" fillId="6" borderId="8" xfId="2" applyFont="1" applyFill="1" applyBorder="1" applyAlignment="1" applyProtection="1">
      <alignment horizontal="center" vertical="center"/>
      <protection locked="0"/>
    </xf>
    <xf numFmtId="165" fontId="19" fillId="6" borderId="10" xfId="2" applyFont="1" applyFill="1" applyBorder="1" applyAlignment="1" applyProtection="1">
      <alignment horizontal="center" vertical="center"/>
      <protection locked="0"/>
    </xf>
    <xf numFmtId="165" fontId="19" fillId="6" borderId="8" xfId="2" applyFont="1" applyFill="1" applyBorder="1" applyAlignment="1" applyProtection="1">
      <alignment horizontal="center" vertical="center"/>
    </xf>
    <xf numFmtId="165" fontId="19" fillId="6" borderId="10" xfId="2" applyFont="1" applyFill="1" applyBorder="1" applyAlignment="1" applyProtection="1">
      <alignment horizontal="center" vertical="center"/>
    </xf>
    <xf numFmtId="165" fontId="22" fillId="2" borderId="8" xfId="2" applyFont="1" applyFill="1" applyBorder="1" applyAlignment="1" applyProtection="1">
      <alignment horizontal="center" vertical="center"/>
    </xf>
    <xf numFmtId="165" fontId="22" fillId="2" borderId="10" xfId="2" applyFont="1" applyFill="1" applyBorder="1" applyAlignment="1" applyProtection="1">
      <alignment horizontal="center" vertical="center"/>
    </xf>
    <xf numFmtId="164" fontId="21" fillId="2" borderId="1" xfId="0" applyNumberFormat="1" applyFont="1" applyFill="1" applyBorder="1" applyAlignment="1">
      <alignment horizontal="left" vertical="center"/>
    </xf>
    <xf numFmtId="164" fontId="11" fillId="10" borderId="1" xfId="0" applyNumberFormat="1" applyFont="1" applyFill="1" applyBorder="1" applyAlignment="1">
      <alignment horizontal="left" vertical="center"/>
    </xf>
    <xf numFmtId="165" fontId="22" fillId="10" borderId="8" xfId="2" applyFont="1" applyFill="1" applyBorder="1" applyAlignment="1" applyProtection="1">
      <alignment horizontal="center" vertical="center"/>
    </xf>
    <xf numFmtId="165" fontId="22" fillId="10" borderId="10" xfId="2" applyFont="1" applyFill="1" applyBorder="1" applyAlignment="1" applyProtection="1">
      <alignment horizontal="center" vertical="center"/>
    </xf>
    <xf numFmtId="164" fontId="15" fillId="4" borderId="1" xfId="0" applyNumberFormat="1" applyFont="1" applyFill="1" applyBorder="1" applyAlignment="1">
      <alignment horizontal="left" vertical="center"/>
    </xf>
    <xf numFmtId="165" fontId="17" fillId="4" borderId="8" xfId="2" applyFont="1" applyFill="1" applyBorder="1" applyAlignment="1" applyProtection="1">
      <alignment horizontal="center" vertical="center"/>
    </xf>
    <xf numFmtId="165" fontId="17" fillId="4" borderId="10" xfId="2" applyFont="1" applyFill="1" applyBorder="1" applyAlignment="1" applyProtection="1">
      <alignment horizontal="center" vertical="center"/>
    </xf>
    <xf numFmtId="164" fontId="11" fillId="9" borderId="1" xfId="0" applyNumberFormat="1" applyFont="1" applyFill="1" applyBorder="1" applyAlignment="1">
      <alignment horizontal="left" vertical="center"/>
    </xf>
    <xf numFmtId="165" fontId="19" fillId="9" borderId="8" xfId="2" applyFont="1" applyFill="1" applyBorder="1" applyAlignment="1" applyProtection="1">
      <alignment horizontal="center" vertical="center"/>
    </xf>
    <xf numFmtId="165" fontId="19" fillId="9" borderId="10" xfId="2" applyFont="1" applyFill="1" applyBorder="1" applyAlignment="1" applyProtection="1">
      <alignment horizontal="center" vertical="center"/>
    </xf>
    <xf numFmtId="164" fontId="11" fillId="0" borderId="5" xfId="0" applyNumberFormat="1" applyFont="1" applyBorder="1" applyAlignment="1">
      <alignment horizontal="left" vertical="center"/>
    </xf>
    <xf numFmtId="164" fontId="15" fillId="8" borderId="1" xfId="0" applyNumberFormat="1" applyFont="1" applyFill="1" applyBorder="1" applyAlignment="1">
      <alignment horizontal="left" vertical="center"/>
    </xf>
    <xf numFmtId="165" fontId="17" fillId="8" borderId="8" xfId="2" applyFont="1" applyFill="1" applyBorder="1" applyAlignment="1" applyProtection="1">
      <alignment horizontal="center" vertical="center"/>
    </xf>
    <xf numFmtId="165" fontId="17" fillId="8" borderId="10" xfId="2" applyFont="1" applyFill="1" applyBorder="1" applyAlignment="1" applyProtection="1">
      <alignment horizontal="center" vertical="center"/>
    </xf>
    <xf numFmtId="164" fontId="15" fillId="7" borderId="1" xfId="0" applyNumberFormat="1" applyFont="1" applyFill="1" applyBorder="1" applyAlignment="1">
      <alignment horizontal="left" vertical="center"/>
    </xf>
    <xf numFmtId="165" fontId="17" fillId="7" borderId="8" xfId="2" applyFont="1" applyFill="1" applyBorder="1" applyAlignment="1" applyProtection="1">
      <alignment horizontal="center" vertical="center"/>
    </xf>
    <xf numFmtId="165" fontId="17" fillId="7" borderId="10" xfId="2" applyFont="1" applyFill="1" applyBorder="1" applyAlignment="1" applyProtection="1">
      <alignment horizontal="center" vertical="center"/>
    </xf>
    <xf numFmtId="164" fontId="15" fillId="0" borderId="1" xfId="0" applyNumberFormat="1" applyFont="1" applyBorder="1" applyAlignment="1">
      <alignment horizontal="left" vertical="center"/>
    </xf>
    <xf numFmtId="0" fontId="15" fillId="2" borderId="7" xfId="0" applyFont="1" applyFill="1" applyBorder="1" applyAlignment="1">
      <alignment horizontal="center" vertical="center"/>
    </xf>
    <xf numFmtId="0" fontId="15" fillId="2" borderId="12" xfId="0" applyFont="1" applyFill="1" applyBorder="1" applyAlignment="1">
      <alignment horizontal="center" vertical="center"/>
    </xf>
    <xf numFmtId="165" fontId="15" fillId="2" borderId="14" xfId="2" applyFont="1" applyFill="1" applyBorder="1" applyAlignment="1" applyProtection="1">
      <alignment horizontal="center" vertical="center"/>
    </xf>
    <xf numFmtId="165" fontId="15" fillId="2" borderId="15" xfId="2" applyFont="1" applyFill="1" applyBorder="1" applyAlignment="1" applyProtection="1">
      <alignment horizontal="center" vertical="center"/>
    </xf>
    <xf numFmtId="0" fontId="3" fillId="0" borderId="0" xfId="0" applyFont="1" applyAlignment="1" applyProtection="1">
      <alignment horizontal="center" vertical="center"/>
      <protection hidden="1"/>
    </xf>
    <xf numFmtId="164" fontId="12" fillId="3" borderId="1" xfId="0" applyNumberFormat="1" applyFont="1" applyFill="1" applyBorder="1" applyAlignment="1" applyProtection="1">
      <alignment horizontal="left" vertical="center"/>
      <protection locked="0"/>
    </xf>
    <xf numFmtId="165" fontId="7" fillId="6" borderId="1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49" fontId="8" fillId="3" borderId="1" xfId="2" applyNumberFormat="1" applyFont="1" applyFill="1" applyBorder="1" applyAlignment="1" applyProtection="1">
      <alignment horizontal="center" vertical="center" wrapText="1"/>
      <protection locked="0"/>
    </xf>
    <xf numFmtId="1" fontId="9" fillId="0" borderId="1" xfId="1" applyNumberFormat="1" applyFont="1" applyBorder="1" applyAlignment="1" applyProtection="1">
      <alignment horizontal="center" vertical="center"/>
      <protection locked="0"/>
    </xf>
    <xf numFmtId="164" fontId="12" fillId="3" borderId="8" xfId="0" applyNumberFormat="1" applyFont="1" applyFill="1" applyBorder="1" applyAlignment="1">
      <alignment horizontal="center" vertical="center"/>
    </xf>
    <xf numFmtId="164" fontId="12" fillId="3" borderId="11" xfId="0" applyNumberFormat="1" applyFont="1" applyFill="1" applyBorder="1" applyAlignment="1">
      <alignment horizontal="center" vertical="center"/>
    </xf>
    <xf numFmtId="164" fontId="12" fillId="3" borderId="10" xfId="0" applyNumberFormat="1" applyFont="1" applyFill="1" applyBorder="1" applyAlignment="1">
      <alignment horizontal="center" vertical="center"/>
    </xf>
  </cellXfs>
  <cellStyles count="5">
    <cellStyle name="Moeda" xfId="2" builtinId="4"/>
    <cellStyle name="Normal" xfId="0" builtinId="0"/>
    <cellStyle name="Normal 5 4 7 2" xfId="4" xr:uid="{325D8850-356C-4433-AB61-83FAF3095553}"/>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4</xdr:row>
      <xdr:rowOff>152400</xdr:rowOff>
    </xdr:to>
    <xdr:pic>
      <xdr:nvPicPr>
        <xdr:cNvPr id="2" name="Imagem 5">
          <a:extLst>
            <a:ext uri="{FF2B5EF4-FFF2-40B4-BE49-F238E27FC236}">
              <a16:creationId xmlns:a16="http://schemas.microsoft.com/office/drawing/2014/main" id="{C63B7E35-5AFC-416E-8B28-82337378F6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2</xdr:col>
      <xdr:colOff>1000125</xdr:colOff>
      <xdr:row>92</xdr:row>
      <xdr:rowOff>133350</xdr:rowOff>
    </xdr:to>
    <xdr:pic>
      <xdr:nvPicPr>
        <xdr:cNvPr id="3" name="Imagem 5">
          <a:extLst>
            <a:ext uri="{FF2B5EF4-FFF2-40B4-BE49-F238E27FC236}">
              <a16:creationId xmlns:a16="http://schemas.microsoft.com/office/drawing/2014/main" id="{799E4348-54A2-466F-B1F9-3CC47AB4BF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59650"/>
          <a:ext cx="10001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187</xdr:row>
      <xdr:rowOff>57150</xdr:rowOff>
    </xdr:from>
    <xdr:to>
      <xdr:col>2</xdr:col>
      <xdr:colOff>990600</xdr:colOff>
      <xdr:row>191</xdr:row>
      <xdr:rowOff>123825</xdr:rowOff>
    </xdr:to>
    <xdr:pic>
      <xdr:nvPicPr>
        <xdr:cNvPr id="4" name="Imagem 5">
          <a:extLst>
            <a:ext uri="{FF2B5EF4-FFF2-40B4-BE49-F238E27FC236}">
              <a16:creationId xmlns:a16="http://schemas.microsoft.com/office/drawing/2014/main" id="{E329A2F0-D415-4E3B-AC0F-1EF3283550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81550"/>
          <a:ext cx="9906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AE%20ARRUDA%20FERV.2020%20(PREST.%20DE%20CONTAS)/13%20PCF/132%20PCF%20EM%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Desp x TCE"/>
      <sheetName val="CONTÁBIL- FINANCEIRA "/>
      <sheetName val="MEM.CÁLC.FP."/>
      <sheetName val="SALDO DE ESTOQUE"/>
      <sheetName val="PCF TCE"/>
      <sheetName val="TCE - ANEXO II - Preencher"/>
      <sheetName val="TCE - ANEXO II - Enviar"/>
      <sheetName val="TCE - ANEXO IV - Preencher"/>
      <sheetName val="TCE - ANEXO IV - Enviar"/>
      <sheetName val="Turnover"/>
      <sheetName val="TCE - ANEXO III - OBRIG PATRONA"/>
      <sheetName val="TCE - ANEXO V - REC. Preencher"/>
      <sheetName val="TCE - ANEXO V - REC. - Enviar"/>
      <sheetName val="TCE - ANEXO VI - DEMAIS REC."/>
      <sheetName val="TCE - ANEXO VII - CONTRTS VIG"/>
      <sheetName val="TCE - ANEXO VIII - TERMOS ADTIV"/>
      <sheetName val="RPA"/>
      <sheetName val="Relação de Despesas Pagas"/>
      <sheetName val="Plan4"/>
    </sheetNames>
    <sheetDataSet>
      <sheetData sheetId="0">
        <row r="3">
          <cell r="B3" t="str">
            <v xml:space="preserve"> 1.4. Benefícios</v>
          </cell>
          <cell r="P3" t="str">
            <v>HOSPITAL MIGUEL ARRAES</v>
          </cell>
          <cell r="Q3" t="str">
            <v xml:space="preserve">IMIP HOSPITALAR - FUNDAÇÃO PROF. MARTINIANO FERNANDES </v>
          </cell>
          <cell r="R3">
            <v>9039744000275</v>
          </cell>
          <cell r="S3">
            <v>40162</v>
          </cell>
          <cell r="U3" t="str">
            <v>B</v>
          </cell>
          <cell r="AK3" t="str">
            <v>Empréstimos Concedidos para Outras Unidades</v>
          </cell>
        </row>
        <row r="4">
          <cell r="B4" t="str">
            <v xml:space="preserve"> 2.1. Materiais Descartáveis/Materiais de Penso </v>
          </cell>
          <cell r="D4">
            <v>43831</v>
          </cell>
          <cell r="F4" t="str">
            <v>B</v>
          </cell>
          <cell r="P4" t="str">
            <v>HOSPITAL DOM MALAN</v>
          </cell>
          <cell r="Q4" t="str">
            <v xml:space="preserve">IMIP HOSPITALAR - FUNDAÇÃO PROF. MARTINIANO FERNANDES </v>
          </cell>
          <cell r="R4">
            <v>9039744000780</v>
          </cell>
          <cell r="S4">
            <v>40299</v>
          </cell>
          <cell r="U4" t="str">
            <v>S</v>
          </cell>
          <cell r="Y4" t="str">
            <v>ATIVOS</v>
          </cell>
          <cell r="Z4" t="str">
            <v>JANEIRO</v>
          </cell>
          <cell r="AK4" t="str">
            <v>Transferência Entre Contas</v>
          </cell>
        </row>
        <row r="5">
          <cell r="B5" t="str">
            <v xml:space="preserve"> 2.2. Medicamentos </v>
          </cell>
          <cell r="D5">
            <v>43862</v>
          </cell>
          <cell r="F5" t="str">
            <v>S</v>
          </cell>
          <cell r="P5" t="str">
            <v>HOSPITAL DOM HÉLDER</v>
          </cell>
          <cell r="Q5" t="str">
            <v xml:space="preserve">IMIP HOSPITALAR - FUNDAÇÃO PROF. MARTINIANO FERNANDES </v>
          </cell>
          <cell r="R5">
            <v>9039744000860</v>
          </cell>
          <cell r="S5">
            <v>40360</v>
          </cell>
          <cell r="Y5" t="str">
            <v>JOVEM</v>
          </cell>
          <cell r="Z5" t="str">
            <v>FEVEREIRO</v>
          </cell>
          <cell r="AK5" t="str">
            <v>Débito Bloqueio Judicial</v>
          </cell>
        </row>
        <row r="6">
          <cell r="B6" t="str">
            <v xml:space="preserve"> 2.3. Dietas Industrializadas </v>
          </cell>
          <cell r="D6">
            <v>43891</v>
          </cell>
          <cell r="P6" t="str">
            <v>HOSPITAL PELÓPIDAS SILVEIRA</v>
          </cell>
          <cell r="Q6" t="str">
            <v>IMIP - INSTITUTO DE MEDICINA INTEGRAL PROF. FERNANDO FIGUEIRA</v>
          </cell>
          <cell r="R6">
            <v>10988301000633</v>
          </cell>
          <cell r="S6">
            <v>40885</v>
          </cell>
          <cell r="Z6" t="str">
            <v>MARÇO</v>
          </cell>
          <cell r="AK6" t="str">
            <v>Outros Débitos (enviar nota explicativa)</v>
          </cell>
        </row>
        <row r="7">
          <cell r="B7" t="str">
            <v xml:space="preserve"> 2.4. Gases Medicinais </v>
          </cell>
          <cell r="D7">
            <v>43922</v>
          </cell>
          <cell r="P7" t="str">
            <v>HOSPITAL SILVIO MAGALHÃES</v>
          </cell>
          <cell r="Q7" t="str">
            <v>HOSP. MARIA LUCINDA - FUNDAÇÃO MANOEL DA SILVA ALMEIDA</v>
          </cell>
          <cell r="R7">
            <v>9767633000447</v>
          </cell>
          <cell r="S7">
            <v>40887</v>
          </cell>
          <cell r="Z7" t="str">
            <v>ABRIL</v>
          </cell>
          <cell r="AK7" t="str">
            <v>Impostos (Fgts / Inss / IR / PIS)</v>
          </cell>
        </row>
        <row r="8">
          <cell r="B8" t="str">
            <v xml:space="preserve"> 2.5. OPME (Orteses, Próteses e Materiais Especiais) </v>
          </cell>
          <cell r="D8">
            <v>43952</v>
          </cell>
          <cell r="P8" t="str">
            <v>HOSPITAL ERMÍRIO COUTINHO</v>
          </cell>
          <cell r="Q8" t="str">
            <v>HOSP. MARIA LUCINDA - FUNDAÇÃO MANOEL DA SILVA ALMEIDA</v>
          </cell>
          <cell r="R8">
            <v>9767633000366</v>
          </cell>
          <cell r="S8">
            <v>40890</v>
          </cell>
          <cell r="Z8" t="str">
            <v>MAIO</v>
          </cell>
          <cell r="AK8" t="str">
            <v>Folha de Pagamento</v>
          </cell>
        </row>
        <row r="9">
          <cell r="B9" t="str">
            <v xml:space="preserve"> 2.6. Material de uso odontológico </v>
          </cell>
          <cell r="D9">
            <v>43983</v>
          </cell>
          <cell r="P9" t="str">
            <v>HOSPITAL JOÃO MURILO</v>
          </cell>
          <cell r="Q9" t="str">
            <v>HOSPITAL DO TRICENTENÁRIO</v>
          </cell>
          <cell r="R9">
            <v>10583920000486</v>
          </cell>
          <cell r="S9">
            <v>41162</v>
          </cell>
          <cell r="Z9" t="str">
            <v>JUNHO</v>
          </cell>
          <cell r="AK9" t="str">
            <v>Aplicações Financeiras</v>
          </cell>
        </row>
        <row r="10">
          <cell r="B10" t="str">
            <v xml:space="preserve"> 2.7. Material laboratorial </v>
          </cell>
          <cell r="D10">
            <v>44013</v>
          </cell>
          <cell r="P10" t="str">
            <v>HOSPITAL FERNANDO BEZERRA</v>
          </cell>
          <cell r="Q10" t="str">
            <v>SANTA CASA DE MISERICÓRDIA DO RECIFE</v>
          </cell>
          <cell r="R10">
            <v>10869782000900</v>
          </cell>
          <cell r="S10">
            <v>41579</v>
          </cell>
          <cell r="Z10" t="str">
            <v>JULHO</v>
          </cell>
          <cell r="AK10" t="str">
            <v>Saque (Fundo Fixo)</v>
          </cell>
        </row>
        <row r="11">
          <cell r="B11" t="str">
            <v xml:space="preserve"> 2.8. Outras Despesas com Insumos Assistenciais </v>
          </cell>
          <cell r="D11">
            <v>44044</v>
          </cell>
          <cell r="P11" t="str">
            <v>HOSPITAL MESTRE VITALINO</v>
          </cell>
          <cell r="Q11" t="str">
            <v>HOSPITAL DO TRICENTENÁRIO</v>
          </cell>
          <cell r="R11">
            <v>10583920000800</v>
          </cell>
          <cell r="S11">
            <v>42328</v>
          </cell>
          <cell r="Z11" t="str">
            <v>AGOSTO</v>
          </cell>
          <cell r="AK11" t="str">
            <v xml:space="preserve"> 1.4. Benefícios</v>
          </cell>
        </row>
        <row r="12">
          <cell r="B12" t="str">
            <v xml:space="preserve"> 3.1. Material de Higienização e Limpeza </v>
          </cell>
          <cell r="D12">
            <v>44075</v>
          </cell>
          <cell r="P12" t="str">
            <v>HOSPITAL REGIONAL RUY DE BARROS</v>
          </cell>
          <cell r="Q12" t="str">
            <v>HOSPITAL DO TRICENTENÁRIO</v>
          </cell>
          <cell r="R12">
            <v>10583920000990</v>
          </cell>
          <cell r="S12">
            <v>42583</v>
          </cell>
          <cell r="Z12" t="str">
            <v>SETEMBRO</v>
          </cell>
          <cell r="AK12" t="str">
            <v xml:space="preserve"> 2.1. Materiais Descartáveis/Materiais de Penso </v>
          </cell>
        </row>
        <row r="13">
          <cell r="B13" t="str">
            <v xml:space="preserve"> 3.2. Material/Gêneros Alimentícios </v>
          </cell>
          <cell r="D13">
            <v>44105</v>
          </cell>
          <cell r="P13" t="str">
            <v>HOSPITAL REGIONAL EMÍLIA CÂMARA</v>
          </cell>
          <cell r="Q13" t="str">
            <v>HOSPITAL DO TRICENTENÁRIO</v>
          </cell>
          <cell r="R13">
            <v>10583920001024</v>
          </cell>
          <cell r="S13">
            <v>42979</v>
          </cell>
          <cell r="Z13" t="str">
            <v>OUTUBRO</v>
          </cell>
          <cell r="AK13" t="str">
            <v xml:space="preserve"> 2.2. Medicamentos </v>
          </cell>
        </row>
        <row r="14">
          <cell r="B14" t="str">
            <v xml:space="preserve"> 3.3. Material Expediente </v>
          </cell>
          <cell r="D14">
            <v>44136</v>
          </cell>
          <cell r="P14" t="str">
            <v>HOSPITAL SÃO SEBASTIÃO</v>
          </cell>
          <cell r="Q14" t="str">
            <v>HCP - HOSPITAL DO CÂNCER DE PERNAMBUCO</v>
          </cell>
          <cell r="R14">
            <v>10894988000648</v>
          </cell>
          <cell r="S14">
            <v>43344</v>
          </cell>
          <cell r="Z14" t="str">
            <v>NOVEMBRO</v>
          </cell>
          <cell r="AK14" t="str">
            <v xml:space="preserve"> 2.3. Dietas Industrializadas </v>
          </cell>
        </row>
        <row r="15">
          <cell r="B15" t="str">
            <v xml:space="preserve"> 3.4. Combustível </v>
          </cell>
          <cell r="D15">
            <v>44166</v>
          </cell>
          <cell r="P15" t="str">
            <v>UPA OLINDA</v>
          </cell>
          <cell r="Q15" t="str">
            <v xml:space="preserve">IMIP HOSPITALAR - FUNDAÇÃO PROF. MARTINIANO FERNANDES </v>
          </cell>
          <cell r="R15">
            <v>9039744000356</v>
          </cell>
          <cell r="S15">
            <v>40179</v>
          </cell>
          <cell r="Z15" t="str">
            <v>DEZEMBRO</v>
          </cell>
          <cell r="AK15" t="str">
            <v xml:space="preserve"> 2.4. Gases Medicinais </v>
          </cell>
        </row>
        <row r="16">
          <cell r="B16" t="str">
            <v xml:space="preserve">3.5. GLP </v>
          </cell>
          <cell r="D16">
            <v>44197</v>
          </cell>
          <cell r="P16" t="str">
            <v>UPA IGARASSU</v>
          </cell>
          <cell r="Q16" t="str">
            <v xml:space="preserve">IMIP HOSPITALAR - FUNDAÇÃO PROF. MARTINIANO FERNANDES </v>
          </cell>
          <cell r="R16">
            <v>9039744000437</v>
          </cell>
          <cell r="S16">
            <v>40179</v>
          </cell>
          <cell r="AK16" t="str">
            <v xml:space="preserve"> 2.5. OPME (Orteses, Próteses e Materiais Especiais) </v>
          </cell>
        </row>
        <row r="17">
          <cell r="B17" t="str">
            <v xml:space="preserve">3.6.1. Manurtenção de Bem Imóvel </v>
          </cell>
          <cell r="D17">
            <v>44228</v>
          </cell>
          <cell r="P17" t="str">
            <v>UPA PAULISTA</v>
          </cell>
          <cell r="Q17" t="str">
            <v xml:space="preserve">IMIP HOSPITALAR - FUNDAÇÃO PROF. MARTINIANO FERNANDES </v>
          </cell>
          <cell r="R17">
            <v>9039744000518</v>
          </cell>
          <cell r="S17">
            <v>40179</v>
          </cell>
          <cell r="AK17" t="str">
            <v xml:space="preserve"> 2.6. Material de uso odontológico </v>
          </cell>
        </row>
        <row r="18">
          <cell r="B18" t="str">
            <v xml:space="preserve">3.6.2.1. Suprimentos de Informática </v>
          </cell>
          <cell r="D18">
            <v>44256</v>
          </cell>
          <cell r="P18" t="str">
            <v>UPA IMBIRIBEIRA</v>
          </cell>
          <cell r="Q18" t="str">
            <v>IPAS - INSTITUTO PERNAMBUCANO DE ASSISTÊNCIA E SAÚDE</v>
          </cell>
          <cell r="R18">
            <v>10075232000243</v>
          </cell>
          <cell r="S18">
            <v>40238</v>
          </cell>
          <cell r="AK18" t="str">
            <v xml:space="preserve"> 2.7. Material laboratorial </v>
          </cell>
        </row>
        <row r="19">
          <cell r="B19" t="str">
            <v xml:space="preserve">3.6.2.2.1. Lubrificantes Veiculares </v>
          </cell>
          <cell r="D19">
            <v>44287</v>
          </cell>
          <cell r="P19" t="str">
            <v>UPA CAXANGÁ</v>
          </cell>
          <cell r="Q19" t="str">
            <v>HOSP. MARIA LUCINDA - FUNDAÇÃO MANOEL DA SILVA ALMEIDA</v>
          </cell>
          <cell r="R19">
            <v>9767633000609</v>
          </cell>
          <cell r="S19">
            <v>40269</v>
          </cell>
          <cell r="AK19" t="str">
            <v xml:space="preserve"> 2.8. Outras Despesas com Insumos Assistenciais </v>
          </cell>
        </row>
        <row r="20">
          <cell r="B20" t="str">
            <v xml:space="preserve">3.6.2.2.2. Outros Materiais de Manutenção de Veículos </v>
          </cell>
          <cell r="D20">
            <v>44317</v>
          </cell>
          <cell r="P20" t="str">
            <v>UPA SÃO LOURENÇO DA MATA</v>
          </cell>
          <cell r="Q20" t="str">
            <v xml:space="preserve">IMIP HOSPITALAR - FUNDAÇÃO PROF. MARTINIANO FERNANDES </v>
          </cell>
          <cell r="R20">
            <v>9039744000607</v>
          </cell>
          <cell r="S20">
            <v>40269</v>
          </cell>
          <cell r="AK20" t="str">
            <v xml:space="preserve"> 3.1. Material de Higienização e Limpeza </v>
          </cell>
        </row>
        <row r="21">
          <cell r="B21" t="str">
            <v xml:space="preserve">3.6.2.3. Equipamento Médico-Hospitalar </v>
          </cell>
          <cell r="D21">
            <v>44348</v>
          </cell>
          <cell r="P21" t="str">
            <v>UPA TORRÕES</v>
          </cell>
          <cell r="Q21" t="str">
            <v>SANTA CASA DE MISERICÓRDIA DO RECIFE</v>
          </cell>
          <cell r="R21">
            <v>10869782001206</v>
          </cell>
          <cell r="S21">
            <v>40299</v>
          </cell>
          <cell r="AK21" t="str">
            <v xml:space="preserve"> 3.2. Material/Gêneros Alimentícios </v>
          </cell>
        </row>
        <row r="22">
          <cell r="B22" t="str">
            <v xml:space="preserve">3.6.2.4. Outros Materiais de Manutenção de Bem Móvel </v>
          </cell>
          <cell r="D22">
            <v>44378</v>
          </cell>
          <cell r="P22" t="str">
            <v>UPA CURADO</v>
          </cell>
          <cell r="Q22" t="str">
            <v>HOSPITAL DO TRICENTENÁRIO</v>
          </cell>
          <cell r="R22">
            <v>10583920000303</v>
          </cell>
          <cell r="S22">
            <v>40330</v>
          </cell>
          <cell r="AK22" t="str">
            <v xml:space="preserve"> 3.3. Material Expediente </v>
          </cell>
        </row>
        <row r="23">
          <cell r="B23" t="str">
            <v xml:space="preserve">3.7. Tecidos, Fardamentos e EPI </v>
          </cell>
          <cell r="D23">
            <v>44409</v>
          </cell>
          <cell r="P23" t="str">
            <v>UPA BARRA DE JANGADA</v>
          </cell>
          <cell r="Q23" t="str">
            <v xml:space="preserve">IMIP HOSPITALAR - FUNDAÇÃO PROF. MARTINIANO FERNANDES </v>
          </cell>
          <cell r="R23">
            <v>9039744000941</v>
          </cell>
          <cell r="S23">
            <v>40360</v>
          </cell>
          <cell r="AK23" t="str">
            <v xml:space="preserve"> 3.4. Combustível </v>
          </cell>
        </row>
        <row r="24">
          <cell r="B24" t="str">
            <v xml:space="preserve">3.8. Outras Despesas com Materiais Diversos </v>
          </cell>
          <cell r="D24">
            <v>44440</v>
          </cell>
          <cell r="P24" t="str">
            <v>UPA ENGENHO VELHO</v>
          </cell>
          <cell r="Q24" t="str">
            <v xml:space="preserve">IMIP HOSPITALAR - FUNDAÇÃO PROF. MARTINIANO FERNANDES </v>
          </cell>
          <cell r="R24">
            <v>9039744001085</v>
          </cell>
          <cell r="S24">
            <v>40422</v>
          </cell>
          <cell r="AK24" t="str">
            <v xml:space="preserve">3.5. GLP </v>
          </cell>
        </row>
        <row r="25">
          <cell r="B25" t="str">
            <v>4.1. Seguros (Imóvel e veículos)</v>
          </cell>
          <cell r="D25">
            <v>44470</v>
          </cell>
          <cell r="P25" t="str">
            <v>UPA CARUARU</v>
          </cell>
          <cell r="Q25" t="str">
            <v xml:space="preserve">IMIP HOSPITALAR - FUNDAÇÃO PROF. MARTINIANO FERNANDES </v>
          </cell>
          <cell r="R25">
            <v>9039744001166</v>
          </cell>
          <cell r="S25">
            <v>40422</v>
          </cell>
          <cell r="AK25" t="str">
            <v xml:space="preserve">3.6.1. Manurtenção de Bem Imóvel </v>
          </cell>
        </row>
        <row r="26">
          <cell r="B26" t="str">
            <v>4.2.1. Taxas</v>
          </cell>
          <cell r="D26">
            <v>44501</v>
          </cell>
          <cell r="P26" t="str">
            <v>UPA CABO DE SANTO AGOSTINHO</v>
          </cell>
          <cell r="Q26" t="str">
            <v xml:space="preserve">IMIP HOSPITALAR - FUNDAÇÃO PROF. MARTINIANO FERNANDES </v>
          </cell>
          <cell r="R26">
            <v>9039744001242</v>
          </cell>
          <cell r="S26">
            <v>40575</v>
          </cell>
          <cell r="AK26" t="str">
            <v xml:space="preserve">3.6.2.1. Suprimentos de Informática </v>
          </cell>
        </row>
        <row r="27">
          <cell r="B27" t="str">
            <v>4.2.2. Contribuições</v>
          </cell>
          <cell r="D27">
            <v>44531</v>
          </cell>
          <cell r="P27" t="str">
            <v>UPA NOVA DESCOBERTA</v>
          </cell>
          <cell r="Q27" t="str">
            <v>HOSP. MARIA LUCINDA - FUNDAÇÃO MANOEL DA SILVA ALMEIDA</v>
          </cell>
          <cell r="R27">
            <v>9767633000528</v>
          </cell>
          <cell r="S27">
            <v>40575</v>
          </cell>
          <cell r="AK27" t="str">
            <v xml:space="preserve">3.6.2.2.1. Lubrificantes Veiculares </v>
          </cell>
        </row>
        <row r="28">
          <cell r="B28" t="str">
            <v>4.3.1. Taxa de Manutenção de Conta</v>
          </cell>
          <cell r="D28">
            <v>44562</v>
          </cell>
          <cell r="P28" t="str">
            <v>UPA IBURA</v>
          </cell>
          <cell r="Q28" t="str">
            <v>HOSPITAL DO TRICENTENÁRIO</v>
          </cell>
          <cell r="R28">
            <v>10583920000214</v>
          </cell>
          <cell r="S28">
            <v>40603</v>
          </cell>
          <cell r="AK28" t="str">
            <v xml:space="preserve">3.6.2.2.2. Outros Materiais de Manutenção de Veículos </v>
          </cell>
        </row>
        <row r="29">
          <cell r="B29" t="str">
            <v>4.3.2. Tarifas</v>
          </cell>
          <cell r="D29">
            <v>44593</v>
          </cell>
          <cell r="P29" t="str">
            <v>UPAE GARANHUNS</v>
          </cell>
          <cell r="Q29" t="str">
            <v xml:space="preserve">IMIP HOSPITALAR - FUNDAÇÃO PROF. MARTINIANO FERNANDES </v>
          </cell>
          <cell r="R29">
            <v>9039744001409</v>
          </cell>
          <cell r="S29">
            <v>41456</v>
          </cell>
          <cell r="AK29" t="str">
            <v xml:space="preserve">3.6.2.3. Equipamento Médico-Hospitalar </v>
          </cell>
        </row>
        <row r="30">
          <cell r="B30" t="str">
            <v>5.1.1. Telefonia Móvel</v>
          </cell>
          <cell r="D30">
            <v>44621</v>
          </cell>
          <cell r="P30" t="str">
            <v>UPAE PETROLINA</v>
          </cell>
          <cell r="Q30" t="str">
            <v>IMIP - INSTITUTO DE MEDICINA INTEGRAL PROF. FERNANDO FIGUEIRA</v>
          </cell>
          <cell r="R30">
            <v>10988301000714</v>
          </cell>
          <cell r="S30">
            <v>41487</v>
          </cell>
          <cell r="AK30" t="str">
            <v xml:space="preserve">3.6.2.4. Outros Materiais de Manutenção de Bem Móvel </v>
          </cell>
        </row>
        <row r="31">
          <cell r="B31" t="str">
            <v>5.1.2. Telefonia Fixa/Internet</v>
          </cell>
          <cell r="D31">
            <v>44652</v>
          </cell>
          <cell r="P31" t="str">
            <v>UPAE CARUARU</v>
          </cell>
          <cell r="Q31" t="str">
            <v>HCP - HOSPITAL DO CÂNCER DE PERNAMBUCO</v>
          </cell>
          <cell r="R31">
            <v>10894988000729</v>
          </cell>
          <cell r="S31">
            <v>43374</v>
          </cell>
          <cell r="AK31" t="str">
            <v xml:space="preserve">3.7. Tecidos, Fardamentos e EPI </v>
          </cell>
        </row>
        <row r="32">
          <cell r="B32" t="str">
            <v>5.2. Água</v>
          </cell>
          <cell r="D32">
            <v>44682</v>
          </cell>
          <cell r="P32" t="str">
            <v>UPAE LIMOEIRO</v>
          </cell>
          <cell r="Q32" t="str">
            <v>APAMI SURUBIM</v>
          </cell>
          <cell r="R32">
            <v>11754025000369</v>
          </cell>
          <cell r="S32">
            <v>41730</v>
          </cell>
          <cell r="AK32" t="str">
            <v xml:space="preserve">3.8. Outras Despesas com Materiais Diversos </v>
          </cell>
        </row>
        <row r="33">
          <cell r="B33" t="str">
            <v>5.3. Energia Elétrica</v>
          </cell>
          <cell r="D33">
            <v>44713</v>
          </cell>
          <cell r="P33" t="str">
            <v>UPAE SALGUEIRO</v>
          </cell>
          <cell r="Q33" t="str">
            <v xml:space="preserve">IMIP HOSPITALAR - FUNDAÇÃO PROF. MARTINIANO FERNANDES </v>
          </cell>
          <cell r="R33">
            <v>9039744001590</v>
          </cell>
          <cell r="S33">
            <v>41730</v>
          </cell>
          <cell r="AK33" t="str">
            <v>4.1. Seguros (Imóvel e veículos)</v>
          </cell>
        </row>
        <row r="34">
          <cell r="B34" t="str">
            <v>5.4.1. Locação de Imóvel (Pessoa Física)</v>
          </cell>
          <cell r="D34">
            <v>44743</v>
          </cell>
          <cell r="P34" t="str">
            <v>UPAE SERRA TALHADA</v>
          </cell>
          <cell r="Q34" t="str">
            <v>HOSPITAL DO TRICENTENÁRIO</v>
          </cell>
          <cell r="R34">
            <v>10583920000729</v>
          </cell>
          <cell r="S34">
            <v>41730</v>
          </cell>
          <cell r="AK34" t="str">
            <v>4.2.1. Taxas</v>
          </cell>
        </row>
        <row r="35">
          <cell r="B35" t="str">
            <v>5.4.2. Locação de Máquinas e Equipamentos (Pessoa Jurídica)</v>
          </cell>
          <cell r="D35">
            <v>44774</v>
          </cell>
          <cell r="P35" t="str">
            <v>UPAE AFOGADOS DA INGAZEIRA</v>
          </cell>
          <cell r="Q35" t="str">
            <v>HOSPITAL DO TRICENTENÁRIO</v>
          </cell>
          <cell r="R35">
            <v>10583920000648</v>
          </cell>
          <cell r="S35">
            <v>41730</v>
          </cell>
          <cell r="AK35" t="str">
            <v>4.2.2. Contribuições</v>
          </cell>
        </row>
        <row r="36">
          <cell r="B36" t="str">
            <v>5.4.3. Locação de Equipamentos Médico-Hospitalares (Pessoa Jurídica)</v>
          </cell>
          <cell r="D36">
            <v>44805</v>
          </cell>
          <cell r="P36" t="str">
            <v>UPAE ARCOVERDE</v>
          </cell>
          <cell r="Q36" t="str">
            <v>HCP - HOSPITAL DO CÂNCER DE PERNAMBUCO</v>
          </cell>
          <cell r="R36">
            <v>10894988000214</v>
          </cell>
          <cell r="S36">
            <v>41730</v>
          </cell>
          <cell r="AK36" t="str">
            <v>4.3.1. Taxa de Manutenção de Conta</v>
          </cell>
        </row>
        <row r="37">
          <cell r="B37" t="str">
            <v>5.4.4. Locação de Veículos Automotores (Pessoa Jurídica) (Exceto Ambulância)</v>
          </cell>
          <cell r="D37">
            <v>44835</v>
          </cell>
          <cell r="P37" t="str">
            <v>UPAE BELO JARDIM</v>
          </cell>
          <cell r="Q37" t="str">
            <v>HCP - HOSPITAL DO CÂNCER DE PERNAMBUCO</v>
          </cell>
          <cell r="R37">
            <v>10894988000303</v>
          </cell>
          <cell r="S37">
            <v>41730</v>
          </cell>
          <cell r="AK37" t="str">
            <v>4.3.2. Tarifas</v>
          </cell>
        </row>
        <row r="38">
          <cell r="B38" t="str">
            <v>5.5. Serviço Gráficos, de Encadernação e de Emolduração</v>
          </cell>
          <cell r="D38">
            <v>44866</v>
          </cell>
          <cell r="P38" t="str">
            <v>UPAE OURICURI</v>
          </cell>
          <cell r="Q38" t="str">
            <v>SANTA CASA DE MISERICÓRDIA DO RECIFE</v>
          </cell>
          <cell r="R38" t="str">
            <v>10.869.782/0013-97</v>
          </cell>
          <cell r="S38">
            <v>42856</v>
          </cell>
          <cell r="AK38" t="str">
            <v>5.1.1. Telefonia Móvel</v>
          </cell>
        </row>
        <row r="39">
          <cell r="B39" t="str">
            <v>5.6. Serviços Judiciais e Cartoriais</v>
          </cell>
          <cell r="D39">
            <v>44896</v>
          </cell>
          <cell r="P39" t="str">
            <v>UPAE GRANDE RECIFE</v>
          </cell>
          <cell r="Q39" t="str">
            <v>IBDAH - INST. BRASILEIRO DE DESENVOLVIMENTO DA ADM HOSPITALAR</v>
          </cell>
          <cell r="R39" t="str">
            <v>07.267.476/0010-23</v>
          </cell>
          <cell r="S39">
            <v>43344</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6">
          <cell r="D6">
            <v>9889.6699999999983</v>
          </cell>
          <cell r="F6">
            <v>791.17359999999985</v>
          </cell>
          <cell r="G6">
            <v>98.896699999999981</v>
          </cell>
        </row>
        <row r="7">
          <cell r="D7">
            <v>0</v>
          </cell>
          <cell r="F7">
            <v>0</v>
          </cell>
          <cell r="G7">
            <v>0</v>
          </cell>
        </row>
        <row r="9">
          <cell r="D9">
            <v>278.27999999999997</v>
          </cell>
          <cell r="F9">
            <v>22.2624</v>
          </cell>
          <cell r="G9">
            <v>2.7827999999999999</v>
          </cell>
        </row>
        <row r="10">
          <cell r="D10">
            <v>0</v>
          </cell>
          <cell r="F10">
            <v>0</v>
          </cell>
          <cell r="G10">
            <v>0</v>
          </cell>
        </row>
        <row r="12">
          <cell r="D12">
            <v>0</v>
          </cell>
          <cell r="F12">
            <v>0</v>
          </cell>
          <cell r="G12">
            <v>0</v>
          </cell>
          <cell r="H12">
            <v>0</v>
          </cell>
        </row>
        <row r="13">
          <cell r="D13">
            <v>0</v>
          </cell>
        </row>
        <row r="14">
          <cell r="D14">
            <v>0</v>
          </cell>
          <cell r="F14">
            <v>0</v>
          </cell>
          <cell r="G14">
            <v>0</v>
          </cell>
          <cell r="H14">
            <v>0</v>
          </cell>
        </row>
        <row r="15">
          <cell r="D15">
            <v>0</v>
          </cell>
        </row>
        <row r="92">
          <cell r="D92">
            <v>18767.41</v>
          </cell>
        </row>
        <row r="93">
          <cell r="D93">
            <v>2346.27</v>
          </cell>
        </row>
        <row r="96">
          <cell r="C96">
            <v>13768.669999999998</v>
          </cell>
        </row>
      </sheetData>
      <sheetData sheetId="4">
        <row r="23">
          <cell r="C23">
            <v>19783.61</v>
          </cell>
        </row>
        <row r="53">
          <cell r="C53">
            <v>30909.3</v>
          </cell>
        </row>
        <row r="65">
          <cell r="C65">
            <v>8381</v>
          </cell>
        </row>
      </sheetData>
      <sheetData sheetId="5"/>
      <sheetData sheetId="6">
        <row r="1">
          <cell r="W1">
            <v>105654.8</v>
          </cell>
        </row>
        <row r="2">
          <cell r="W2">
            <v>54486.06</v>
          </cell>
        </row>
        <row r="3">
          <cell r="W3">
            <v>75855.560000000012</v>
          </cell>
        </row>
        <row r="4">
          <cell r="W4">
            <v>0</v>
          </cell>
        </row>
      </sheetData>
      <sheetData sheetId="7"/>
      <sheetData sheetId="8">
        <row r="1">
          <cell r="N1" t="str">
            <v>TOTAL</v>
          </cell>
        </row>
        <row r="2">
          <cell r="N2">
            <v>152428.93999999997</v>
          </cell>
        </row>
        <row r="9">
          <cell r="D9" t="str">
            <v>ITEM PCF</v>
          </cell>
          <cell r="N9" t="str">
            <v>Valor</v>
          </cell>
        </row>
        <row r="10">
          <cell r="D10" t="str">
            <v>(3) Acessar Lista Suspensa</v>
          </cell>
          <cell r="N10" t="str">
            <v>(13) - Formato: xxxxx,xx</v>
          </cell>
        </row>
        <row r="11">
          <cell r="D11" t="str">
            <v xml:space="preserve"> 1.4. Benefícios</v>
          </cell>
          <cell r="N11">
            <v>6370.78</v>
          </cell>
        </row>
        <row r="12">
          <cell r="D12" t="str">
            <v xml:space="preserve"> 1.4. Benefícios</v>
          </cell>
          <cell r="N12">
            <v>8625.56</v>
          </cell>
        </row>
        <row r="13">
          <cell r="D13" t="str">
            <v xml:space="preserve"> 1.4. Benefícios</v>
          </cell>
          <cell r="N13">
            <v>170</v>
          </cell>
        </row>
        <row r="14">
          <cell r="D14" t="str">
            <v xml:space="preserve"> 1.4. Benefícios</v>
          </cell>
          <cell r="N14">
            <v>127.28</v>
          </cell>
        </row>
        <row r="15">
          <cell r="D15" t="str">
            <v xml:space="preserve"> 2.1. Materiais Descartáveis/Materiais de Penso </v>
          </cell>
          <cell r="N15">
            <v>124.2</v>
          </cell>
        </row>
        <row r="16">
          <cell r="D16" t="str">
            <v xml:space="preserve"> 2.1. Materiais Descartáveis/Materiais de Penso </v>
          </cell>
          <cell r="N16">
            <v>22</v>
          </cell>
        </row>
        <row r="17">
          <cell r="D17" t="str">
            <v xml:space="preserve"> 2.1. Materiais Descartáveis/Materiais de Penso </v>
          </cell>
          <cell r="N17">
            <v>363.71</v>
          </cell>
        </row>
        <row r="18">
          <cell r="D18" t="str">
            <v xml:space="preserve"> 2.1. Materiais Descartáveis/Materiais de Penso </v>
          </cell>
          <cell r="N18">
            <v>90</v>
          </cell>
        </row>
        <row r="19">
          <cell r="D19" t="str">
            <v xml:space="preserve"> 2.1. Materiais Descartáveis/Materiais de Penso </v>
          </cell>
          <cell r="N19">
            <v>580.66</v>
          </cell>
        </row>
        <row r="20">
          <cell r="D20" t="str">
            <v xml:space="preserve"> 2.1. Materiais Descartáveis/Materiais de Penso </v>
          </cell>
          <cell r="N20">
            <v>3111</v>
          </cell>
        </row>
        <row r="21">
          <cell r="D21" t="str">
            <v xml:space="preserve"> 2.1. Materiais Descartáveis/Materiais de Penso </v>
          </cell>
          <cell r="N21">
            <v>1860</v>
          </cell>
        </row>
        <row r="22">
          <cell r="D22" t="str">
            <v xml:space="preserve"> 2.4. Gases Medicinais </v>
          </cell>
          <cell r="N22">
            <v>115.57</v>
          </cell>
        </row>
        <row r="23">
          <cell r="D23" t="str">
            <v xml:space="preserve"> 2.8. Outras Despesas com Insumos Assistenciais </v>
          </cell>
          <cell r="N23">
            <v>208</v>
          </cell>
        </row>
        <row r="24">
          <cell r="D24" t="str">
            <v xml:space="preserve"> 3.1. Material de Higienização e Limpeza </v>
          </cell>
          <cell r="N24">
            <v>376.2</v>
          </cell>
        </row>
        <row r="25">
          <cell r="D25" t="str">
            <v xml:space="preserve"> 3.1. Material de Higienização e Limpeza </v>
          </cell>
          <cell r="N25">
            <v>600</v>
          </cell>
        </row>
        <row r="26">
          <cell r="D26" t="str">
            <v xml:space="preserve"> 3.1. Material de Higienização e Limpeza </v>
          </cell>
          <cell r="N26">
            <v>357.1</v>
          </cell>
        </row>
        <row r="27">
          <cell r="D27" t="str">
            <v xml:space="preserve"> 3.3. Material Expediente </v>
          </cell>
          <cell r="N27">
            <v>1895</v>
          </cell>
        </row>
        <row r="28">
          <cell r="D28" t="str">
            <v xml:space="preserve"> 3.3. Material Expediente </v>
          </cell>
          <cell r="N28">
            <v>268.39999999999998</v>
          </cell>
        </row>
        <row r="29">
          <cell r="D29" t="str">
            <v xml:space="preserve"> 3.3. Material Expediente </v>
          </cell>
          <cell r="N29">
            <v>336.76</v>
          </cell>
        </row>
        <row r="30">
          <cell r="D30" t="str">
            <v xml:space="preserve">3.6.1. Manurtenção de Bem Imóvel </v>
          </cell>
          <cell r="N30">
            <v>9</v>
          </cell>
        </row>
        <row r="31">
          <cell r="D31" t="str">
            <v xml:space="preserve">3.6.1. Manurtenção de Bem Imóvel </v>
          </cell>
          <cell r="N31">
            <v>155.79</v>
          </cell>
        </row>
        <row r="32">
          <cell r="D32" t="str">
            <v xml:space="preserve">3.7. Tecidos, Fardamentos e EPI </v>
          </cell>
          <cell r="N32">
            <v>131.84</v>
          </cell>
        </row>
        <row r="33">
          <cell r="D33" t="str">
            <v xml:space="preserve">3.8. Outras Despesas com Materiais Diversos </v>
          </cell>
          <cell r="N33">
            <v>277.5</v>
          </cell>
        </row>
        <row r="34">
          <cell r="D34" t="str">
            <v xml:space="preserve">3.8. Outras Despesas com Materiais Diversos </v>
          </cell>
          <cell r="N34">
            <v>275</v>
          </cell>
        </row>
        <row r="35">
          <cell r="D35" t="str">
            <v xml:space="preserve">3.8. Outras Despesas com Materiais Diversos </v>
          </cell>
          <cell r="N35">
            <v>69</v>
          </cell>
        </row>
        <row r="36">
          <cell r="D36" t="str">
            <v>4.1. Seguros (Imóvel e veículos)</v>
          </cell>
          <cell r="N36">
            <v>254.05</v>
          </cell>
        </row>
        <row r="37">
          <cell r="D37" t="str">
            <v>4.3.1. Taxa de Manutenção de Conta</v>
          </cell>
          <cell r="N37">
            <v>510</v>
          </cell>
        </row>
        <row r="38">
          <cell r="D38" t="str">
            <v>4.3.2. Tarifas</v>
          </cell>
          <cell r="N38">
            <v>366.97</v>
          </cell>
        </row>
        <row r="39">
          <cell r="D39" t="str">
            <v>5.1.1. Telefonia Móvel</v>
          </cell>
          <cell r="N39">
            <v>239.95</v>
          </cell>
        </row>
        <row r="40">
          <cell r="D40" t="str">
            <v>5.1.1. Telefonia Móvel</v>
          </cell>
          <cell r="N40">
            <v>74.14</v>
          </cell>
        </row>
        <row r="41">
          <cell r="D41" t="str">
            <v>5.1.1. Telefonia Móvel</v>
          </cell>
          <cell r="N41">
            <v>800</v>
          </cell>
        </row>
        <row r="42">
          <cell r="D42" t="str">
            <v>5.1.1. Telefonia Móvel</v>
          </cell>
          <cell r="N42">
            <v>500</v>
          </cell>
        </row>
        <row r="43">
          <cell r="D43" t="str">
            <v>5.2. Água</v>
          </cell>
          <cell r="N43">
            <v>860.67</v>
          </cell>
        </row>
        <row r="44">
          <cell r="D44" t="str">
            <v>5.3. Energia Elétrica</v>
          </cell>
          <cell r="N44">
            <v>6126.31</v>
          </cell>
        </row>
        <row r="45">
          <cell r="D45" t="str">
            <v>5.4.2. Locação de Máquinas e Equipamentos (Pessoa Jurídica)</v>
          </cell>
          <cell r="N45">
            <v>9815</v>
          </cell>
        </row>
        <row r="46">
          <cell r="D46" t="str">
            <v>5.4.2. Locação de Máquinas e Equipamentos (Pessoa Jurídica)</v>
          </cell>
          <cell r="N46">
            <v>800</v>
          </cell>
        </row>
        <row r="47">
          <cell r="D47" t="str">
            <v>5.4.2. Locação de Máquinas e Equipamentos (Pessoa Jurídica)</v>
          </cell>
          <cell r="N47">
            <v>410</v>
          </cell>
        </row>
        <row r="48">
          <cell r="D48" t="str">
            <v>5.4.2. Locação de Máquinas e Equipamentos (Pessoa Jurídica)</v>
          </cell>
          <cell r="N48">
            <v>1937.4</v>
          </cell>
        </row>
        <row r="49">
          <cell r="D49" t="str">
            <v>5.4.2. Locação de Máquinas e Equipamentos (Pessoa Jurídica)</v>
          </cell>
          <cell r="N49">
            <v>700</v>
          </cell>
        </row>
        <row r="50">
          <cell r="D50" t="str">
            <v>5.4.2. Locação de Máquinas e Equipamentos (Pessoa Jurídica)</v>
          </cell>
          <cell r="N50">
            <v>103.04</v>
          </cell>
        </row>
        <row r="51">
          <cell r="D51" t="str">
            <v>5.7.2. Outras Despesas Gerais (Pessoa Juridica)</v>
          </cell>
          <cell r="N51">
            <v>0.06</v>
          </cell>
        </row>
        <row r="52">
          <cell r="D52" t="str">
            <v>5.7.2. Outras Despesas Gerais (Pessoa Juridica)</v>
          </cell>
          <cell r="N52">
            <v>1.86</v>
          </cell>
        </row>
        <row r="53">
          <cell r="D53" t="str">
            <v>5.7.2. Outras Despesas Gerais (Pessoa Juridica)</v>
          </cell>
          <cell r="N53">
            <v>0.13</v>
          </cell>
        </row>
        <row r="54">
          <cell r="D54" t="str">
            <v>5.7.2. Outras Despesas Gerais (Pessoa Juridica)</v>
          </cell>
          <cell r="N54">
            <v>108.03</v>
          </cell>
        </row>
        <row r="55">
          <cell r="D55" t="str">
            <v>5.7.2. Outras Despesas Gerais (Pessoa Juridica)</v>
          </cell>
          <cell r="N55">
            <v>3.59</v>
          </cell>
        </row>
        <row r="56">
          <cell r="D56" t="str">
            <v>5.7.2. Outras Despesas Gerais (Pessoa Juridica)</v>
          </cell>
          <cell r="N56">
            <v>2.34</v>
          </cell>
        </row>
        <row r="57">
          <cell r="D57" t="str">
            <v>6.1.1.1. Médicos</v>
          </cell>
          <cell r="N57">
            <v>78.72</v>
          </cell>
        </row>
        <row r="58">
          <cell r="D58" t="str">
            <v>6.1.1.3. Laboratório</v>
          </cell>
          <cell r="N58">
            <v>37145.22</v>
          </cell>
        </row>
        <row r="59">
          <cell r="D59" t="str">
            <v>6.3.1.2. Coleta de Lixo Hospitalar</v>
          </cell>
          <cell r="N59">
            <v>330</v>
          </cell>
        </row>
        <row r="60">
          <cell r="D60" t="str">
            <v>6.3.1.3. Manutenção/Aluguel/Uso de Sistemas ou Softwares</v>
          </cell>
          <cell r="N60">
            <v>320</v>
          </cell>
        </row>
        <row r="61">
          <cell r="D61" t="str">
            <v>6.3.1.3. Manutenção/Aluguel/Uso de Sistemas ou Softwares</v>
          </cell>
          <cell r="N61">
            <v>500</v>
          </cell>
        </row>
        <row r="62">
          <cell r="D62" t="str">
            <v>6.3.1.3. Manutenção/Aluguel/Uso de Sistemas ou Softwares</v>
          </cell>
          <cell r="N62">
            <v>8811.8799999999992</v>
          </cell>
        </row>
        <row r="63">
          <cell r="D63" t="str">
            <v>6.3.1.3. Manutenção/Aluguel/Uso de Sistemas ou Softwares</v>
          </cell>
          <cell r="N63">
            <v>850</v>
          </cell>
        </row>
        <row r="64">
          <cell r="D64" t="str">
            <v>6.3.1.3. Manutenção/Aluguel/Uso de Sistemas ou Softwares</v>
          </cell>
          <cell r="N64">
            <v>1000</v>
          </cell>
        </row>
        <row r="65">
          <cell r="D65" t="str">
            <v>6.3.1.3. Manutenção/Aluguel/Uso de Sistemas ou Softwares</v>
          </cell>
          <cell r="N65">
            <v>200</v>
          </cell>
        </row>
        <row r="66">
          <cell r="D66" t="str">
            <v>6.3.1.4. Vigilância</v>
          </cell>
          <cell r="N66">
            <v>38006.519999999997</v>
          </cell>
        </row>
        <row r="67">
          <cell r="D67" t="str">
            <v>6.3.1.9. Outras Pessoas Jurídicas</v>
          </cell>
          <cell r="N67">
            <v>5000</v>
          </cell>
        </row>
        <row r="68">
          <cell r="D68" t="str">
            <v>6.3.1.9. Outras Pessoas Jurídicas</v>
          </cell>
          <cell r="N68">
            <v>1600</v>
          </cell>
        </row>
        <row r="69">
          <cell r="D69" t="str">
            <v>6.3.1.9. Outras Pessoas Jurídicas</v>
          </cell>
          <cell r="N69">
            <v>372.71</v>
          </cell>
        </row>
        <row r="70">
          <cell r="D70" t="str">
            <v>7.2.1.3. Engenharia Clínica</v>
          </cell>
          <cell r="N70">
            <v>5100</v>
          </cell>
        </row>
        <row r="71">
          <cell r="D71" t="str">
            <v>7.2.4. Reparo e Manutenção de Bens Móveis de Outras Naturezas</v>
          </cell>
          <cell r="N71">
            <v>300</v>
          </cell>
        </row>
        <row r="72">
          <cell r="D72" t="str">
            <v>8.2. Móveis e Utensílios</v>
          </cell>
          <cell r="N72">
            <v>2680</v>
          </cell>
        </row>
        <row r="96">
          <cell r="Q96">
            <v>0</v>
          </cell>
        </row>
      </sheetData>
      <sheetData sheetId="9"/>
      <sheetData sheetId="10">
        <row r="16">
          <cell r="C16">
            <v>0</v>
          </cell>
        </row>
      </sheetData>
      <sheetData sheetId="11"/>
      <sheetData sheetId="12"/>
      <sheetData sheetId="13"/>
      <sheetData sheetId="14"/>
      <sheetData sheetId="15"/>
      <sheetData sheetId="16"/>
      <sheetData sheetId="17">
        <row r="2">
          <cell r="K2">
            <v>0</v>
          </cell>
        </row>
        <row r="3">
          <cell r="K3">
            <v>2245.08</v>
          </cell>
        </row>
        <row r="4">
          <cell r="K4">
            <v>0</v>
          </cell>
        </row>
        <row r="5">
          <cell r="K5">
            <v>0</v>
          </cell>
        </row>
        <row r="6">
          <cell r="K6">
            <v>0</v>
          </cell>
        </row>
        <row r="7">
          <cell r="K7">
            <v>4806.2800000000007</v>
          </cell>
        </row>
        <row r="8">
          <cell r="K8">
            <v>0</v>
          </cell>
        </row>
      </sheetData>
      <sheetData sheetId="18">
        <row r="2">
          <cell r="N2">
            <v>0</v>
          </cell>
        </row>
        <row r="4">
          <cell r="R4">
            <v>0</v>
          </cell>
        </row>
      </sheetData>
      <sheetData sheetId="1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5DC2-D60A-4762-A1CC-35A0BE445F62}">
  <dimension ref="A1:IV308"/>
  <sheetViews>
    <sheetView showGridLines="0" tabSelected="1" topLeftCell="C1" zoomScale="85" zoomScaleNormal="85" workbookViewId="0">
      <selection activeCell="C8" sqref="C8:E8"/>
    </sheetView>
  </sheetViews>
  <sheetFormatPr defaultColWidth="17" defaultRowHeight="12.75" customHeight="1" zeroHeight="1" x14ac:dyDescent="0.2"/>
  <cols>
    <col min="1" max="1" width="74.140625" hidden="1" customWidth="1"/>
    <col min="2" max="2" width="19.28515625" style="20" hidden="1" customWidth="1"/>
    <col min="3" max="3" width="15.140625" style="40" customWidth="1"/>
    <col min="4" max="4" width="38.28515625" style="28" customWidth="1"/>
    <col min="5" max="5" width="50.140625" style="28" customWidth="1"/>
    <col min="6" max="6" width="19.140625" style="58" customWidth="1"/>
    <col min="7" max="7" width="24" style="58" bestFit="1" customWidth="1"/>
    <col min="8" max="8" width="51.85546875" style="3" bestFit="1" customWidth="1"/>
    <col min="9" max="256" width="17" style="4"/>
    <col min="257" max="258" width="0" style="4" hidden="1" customWidth="1"/>
    <col min="259" max="259" width="15.140625" style="4" customWidth="1"/>
    <col min="260" max="260" width="38.28515625" style="4" customWidth="1"/>
    <col min="261" max="261" width="50.140625" style="4" customWidth="1"/>
    <col min="262" max="262" width="19.140625" style="4" customWidth="1"/>
    <col min="263" max="263" width="24" style="4" bestFit="1" customWidth="1"/>
    <col min="264" max="264" width="51.85546875" style="4" bestFit="1" customWidth="1"/>
    <col min="265" max="512" width="17" style="4"/>
    <col min="513" max="514" width="0" style="4" hidden="1" customWidth="1"/>
    <col min="515" max="515" width="15.140625" style="4" customWidth="1"/>
    <col min="516" max="516" width="38.28515625" style="4" customWidth="1"/>
    <col min="517" max="517" width="50.140625" style="4" customWidth="1"/>
    <col min="518" max="518" width="19.140625" style="4" customWidth="1"/>
    <col min="519" max="519" width="24" style="4" bestFit="1" customWidth="1"/>
    <col min="520" max="520" width="51.85546875" style="4" bestFit="1" customWidth="1"/>
    <col min="521" max="768" width="17" style="4"/>
    <col min="769" max="770" width="0" style="4" hidden="1" customWidth="1"/>
    <col min="771" max="771" width="15.140625" style="4" customWidth="1"/>
    <col min="772" max="772" width="38.28515625" style="4" customWidth="1"/>
    <col min="773" max="773" width="50.140625" style="4" customWidth="1"/>
    <col min="774" max="774" width="19.140625" style="4" customWidth="1"/>
    <col min="775" max="775" width="24" style="4" bestFit="1" customWidth="1"/>
    <col min="776" max="776" width="51.85546875" style="4" bestFit="1" customWidth="1"/>
    <col min="777" max="1024" width="17" style="4"/>
    <col min="1025" max="1026" width="0" style="4" hidden="1" customWidth="1"/>
    <col min="1027" max="1027" width="15.140625" style="4" customWidth="1"/>
    <col min="1028" max="1028" width="38.28515625" style="4" customWidth="1"/>
    <col min="1029" max="1029" width="50.140625" style="4" customWidth="1"/>
    <col min="1030" max="1030" width="19.140625" style="4" customWidth="1"/>
    <col min="1031" max="1031" width="24" style="4" bestFit="1" customWidth="1"/>
    <col min="1032" max="1032" width="51.85546875" style="4" bestFit="1" customWidth="1"/>
    <col min="1033" max="1280" width="17" style="4"/>
    <col min="1281" max="1282" width="0" style="4" hidden="1" customWidth="1"/>
    <col min="1283" max="1283" width="15.140625" style="4" customWidth="1"/>
    <col min="1284" max="1284" width="38.28515625" style="4" customWidth="1"/>
    <col min="1285" max="1285" width="50.140625" style="4" customWidth="1"/>
    <col min="1286" max="1286" width="19.140625" style="4" customWidth="1"/>
    <col min="1287" max="1287" width="24" style="4" bestFit="1" customWidth="1"/>
    <col min="1288" max="1288" width="51.85546875" style="4" bestFit="1" customWidth="1"/>
    <col min="1289" max="1536" width="17" style="4"/>
    <col min="1537" max="1538" width="0" style="4" hidden="1" customWidth="1"/>
    <col min="1539" max="1539" width="15.140625" style="4" customWidth="1"/>
    <col min="1540" max="1540" width="38.28515625" style="4" customWidth="1"/>
    <col min="1541" max="1541" width="50.140625" style="4" customWidth="1"/>
    <col min="1542" max="1542" width="19.140625" style="4" customWidth="1"/>
    <col min="1543" max="1543" width="24" style="4" bestFit="1" customWidth="1"/>
    <col min="1544" max="1544" width="51.85546875" style="4" bestFit="1" customWidth="1"/>
    <col min="1545" max="1792" width="17" style="4"/>
    <col min="1793" max="1794" width="0" style="4" hidden="1" customWidth="1"/>
    <col min="1795" max="1795" width="15.140625" style="4" customWidth="1"/>
    <col min="1796" max="1796" width="38.28515625" style="4" customWidth="1"/>
    <col min="1797" max="1797" width="50.140625" style="4" customWidth="1"/>
    <col min="1798" max="1798" width="19.140625" style="4" customWidth="1"/>
    <col min="1799" max="1799" width="24" style="4" bestFit="1" customWidth="1"/>
    <col min="1800" max="1800" width="51.85546875" style="4" bestFit="1" customWidth="1"/>
    <col min="1801" max="2048" width="17" style="4"/>
    <col min="2049" max="2050" width="0" style="4" hidden="1" customWidth="1"/>
    <col min="2051" max="2051" width="15.140625" style="4" customWidth="1"/>
    <col min="2052" max="2052" width="38.28515625" style="4" customWidth="1"/>
    <col min="2053" max="2053" width="50.140625" style="4" customWidth="1"/>
    <col min="2054" max="2054" width="19.140625" style="4" customWidth="1"/>
    <col min="2055" max="2055" width="24" style="4" bestFit="1" customWidth="1"/>
    <col min="2056" max="2056" width="51.85546875" style="4" bestFit="1" customWidth="1"/>
    <col min="2057" max="2304" width="17" style="4"/>
    <col min="2305" max="2306" width="0" style="4" hidden="1" customWidth="1"/>
    <col min="2307" max="2307" width="15.140625" style="4" customWidth="1"/>
    <col min="2308" max="2308" width="38.28515625" style="4" customWidth="1"/>
    <col min="2309" max="2309" width="50.140625" style="4" customWidth="1"/>
    <col min="2310" max="2310" width="19.140625" style="4" customWidth="1"/>
    <col min="2311" max="2311" width="24" style="4" bestFit="1" customWidth="1"/>
    <col min="2312" max="2312" width="51.85546875" style="4" bestFit="1" customWidth="1"/>
    <col min="2313" max="2560" width="17" style="4"/>
    <col min="2561" max="2562" width="0" style="4" hidden="1" customWidth="1"/>
    <col min="2563" max="2563" width="15.140625" style="4" customWidth="1"/>
    <col min="2564" max="2564" width="38.28515625" style="4" customWidth="1"/>
    <col min="2565" max="2565" width="50.140625" style="4" customWidth="1"/>
    <col min="2566" max="2566" width="19.140625" style="4" customWidth="1"/>
    <col min="2567" max="2567" width="24" style="4" bestFit="1" customWidth="1"/>
    <col min="2568" max="2568" width="51.85546875" style="4" bestFit="1" customWidth="1"/>
    <col min="2569" max="2816" width="17" style="4"/>
    <col min="2817" max="2818" width="0" style="4" hidden="1" customWidth="1"/>
    <col min="2819" max="2819" width="15.140625" style="4" customWidth="1"/>
    <col min="2820" max="2820" width="38.28515625" style="4" customWidth="1"/>
    <col min="2821" max="2821" width="50.140625" style="4" customWidth="1"/>
    <col min="2822" max="2822" width="19.140625" style="4" customWidth="1"/>
    <col min="2823" max="2823" width="24" style="4" bestFit="1" customWidth="1"/>
    <col min="2824" max="2824" width="51.85546875" style="4" bestFit="1" customWidth="1"/>
    <col min="2825" max="3072" width="17" style="4"/>
    <col min="3073" max="3074" width="0" style="4" hidden="1" customWidth="1"/>
    <col min="3075" max="3075" width="15.140625" style="4" customWidth="1"/>
    <col min="3076" max="3076" width="38.28515625" style="4" customWidth="1"/>
    <col min="3077" max="3077" width="50.140625" style="4" customWidth="1"/>
    <col min="3078" max="3078" width="19.140625" style="4" customWidth="1"/>
    <col min="3079" max="3079" width="24" style="4" bestFit="1" customWidth="1"/>
    <col min="3080" max="3080" width="51.85546875" style="4" bestFit="1" customWidth="1"/>
    <col min="3081" max="3328" width="17" style="4"/>
    <col min="3329" max="3330" width="0" style="4" hidden="1" customWidth="1"/>
    <col min="3331" max="3331" width="15.140625" style="4" customWidth="1"/>
    <col min="3332" max="3332" width="38.28515625" style="4" customWidth="1"/>
    <col min="3333" max="3333" width="50.140625" style="4" customWidth="1"/>
    <col min="3334" max="3334" width="19.140625" style="4" customWidth="1"/>
    <col min="3335" max="3335" width="24" style="4" bestFit="1" customWidth="1"/>
    <col min="3336" max="3336" width="51.85546875" style="4" bestFit="1" customWidth="1"/>
    <col min="3337" max="3584" width="17" style="4"/>
    <col min="3585" max="3586" width="0" style="4" hidden="1" customWidth="1"/>
    <col min="3587" max="3587" width="15.140625" style="4" customWidth="1"/>
    <col min="3588" max="3588" width="38.28515625" style="4" customWidth="1"/>
    <col min="3589" max="3589" width="50.140625" style="4" customWidth="1"/>
    <col min="3590" max="3590" width="19.140625" style="4" customWidth="1"/>
    <col min="3591" max="3591" width="24" style="4" bestFit="1" customWidth="1"/>
    <col min="3592" max="3592" width="51.85546875" style="4" bestFit="1" customWidth="1"/>
    <col min="3593" max="3840" width="17" style="4"/>
    <col min="3841" max="3842" width="0" style="4" hidden="1" customWidth="1"/>
    <col min="3843" max="3843" width="15.140625" style="4" customWidth="1"/>
    <col min="3844" max="3844" width="38.28515625" style="4" customWidth="1"/>
    <col min="3845" max="3845" width="50.140625" style="4" customWidth="1"/>
    <col min="3846" max="3846" width="19.140625" style="4" customWidth="1"/>
    <col min="3847" max="3847" width="24" style="4" bestFit="1" customWidth="1"/>
    <col min="3848" max="3848" width="51.85546875" style="4" bestFit="1" customWidth="1"/>
    <col min="3849" max="4096" width="17" style="4"/>
    <col min="4097" max="4098" width="0" style="4" hidden="1" customWidth="1"/>
    <col min="4099" max="4099" width="15.140625" style="4" customWidth="1"/>
    <col min="4100" max="4100" width="38.28515625" style="4" customWidth="1"/>
    <col min="4101" max="4101" width="50.140625" style="4" customWidth="1"/>
    <col min="4102" max="4102" width="19.140625" style="4" customWidth="1"/>
    <col min="4103" max="4103" width="24" style="4" bestFit="1" customWidth="1"/>
    <col min="4104" max="4104" width="51.85546875" style="4" bestFit="1" customWidth="1"/>
    <col min="4105" max="4352" width="17" style="4"/>
    <col min="4353" max="4354" width="0" style="4" hidden="1" customWidth="1"/>
    <col min="4355" max="4355" width="15.140625" style="4" customWidth="1"/>
    <col min="4356" max="4356" width="38.28515625" style="4" customWidth="1"/>
    <col min="4357" max="4357" width="50.140625" style="4" customWidth="1"/>
    <col min="4358" max="4358" width="19.140625" style="4" customWidth="1"/>
    <col min="4359" max="4359" width="24" style="4" bestFit="1" customWidth="1"/>
    <col min="4360" max="4360" width="51.85546875" style="4" bestFit="1" customWidth="1"/>
    <col min="4361" max="4608" width="17" style="4"/>
    <col min="4609" max="4610" width="0" style="4" hidden="1" customWidth="1"/>
    <col min="4611" max="4611" width="15.140625" style="4" customWidth="1"/>
    <col min="4612" max="4612" width="38.28515625" style="4" customWidth="1"/>
    <col min="4613" max="4613" width="50.140625" style="4" customWidth="1"/>
    <col min="4614" max="4614" width="19.140625" style="4" customWidth="1"/>
    <col min="4615" max="4615" width="24" style="4" bestFit="1" customWidth="1"/>
    <col min="4616" max="4616" width="51.85546875" style="4" bestFit="1" customWidth="1"/>
    <col min="4617" max="4864" width="17" style="4"/>
    <col min="4865" max="4866" width="0" style="4" hidden="1" customWidth="1"/>
    <col min="4867" max="4867" width="15.140625" style="4" customWidth="1"/>
    <col min="4868" max="4868" width="38.28515625" style="4" customWidth="1"/>
    <col min="4869" max="4869" width="50.140625" style="4" customWidth="1"/>
    <col min="4870" max="4870" width="19.140625" style="4" customWidth="1"/>
    <col min="4871" max="4871" width="24" style="4" bestFit="1" customWidth="1"/>
    <col min="4872" max="4872" width="51.85546875" style="4" bestFit="1" customWidth="1"/>
    <col min="4873" max="5120" width="17" style="4"/>
    <col min="5121" max="5122" width="0" style="4" hidden="1" customWidth="1"/>
    <col min="5123" max="5123" width="15.140625" style="4" customWidth="1"/>
    <col min="5124" max="5124" width="38.28515625" style="4" customWidth="1"/>
    <col min="5125" max="5125" width="50.140625" style="4" customWidth="1"/>
    <col min="5126" max="5126" width="19.140625" style="4" customWidth="1"/>
    <col min="5127" max="5127" width="24" style="4" bestFit="1" customWidth="1"/>
    <col min="5128" max="5128" width="51.85546875" style="4" bestFit="1" customWidth="1"/>
    <col min="5129" max="5376" width="17" style="4"/>
    <col min="5377" max="5378" width="0" style="4" hidden="1" customWidth="1"/>
    <col min="5379" max="5379" width="15.140625" style="4" customWidth="1"/>
    <col min="5380" max="5380" width="38.28515625" style="4" customWidth="1"/>
    <col min="5381" max="5381" width="50.140625" style="4" customWidth="1"/>
    <col min="5382" max="5382" width="19.140625" style="4" customWidth="1"/>
    <col min="5383" max="5383" width="24" style="4" bestFit="1" customWidth="1"/>
    <col min="5384" max="5384" width="51.85546875" style="4" bestFit="1" customWidth="1"/>
    <col min="5385" max="5632" width="17" style="4"/>
    <col min="5633" max="5634" width="0" style="4" hidden="1" customWidth="1"/>
    <col min="5635" max="5635" width="15.140625" style="4" customWidth="1"/>
    <col min="5636" max="5636" width="38.28515625" style="4" customWidth="1"/>
    <col min="5637" max="5637" width="50.140625" style="4" customWidth="1"/>
    <col min="5638" max="5638" width="19.140625" style="4" customWidth="1"/>
    <col min="5639" max="5639" width="24" style="4" bestFit="1" customWidth="1"/>
    <col min="5640" max="5640" width="51.85546875" style="4" bestFit="1" customWidth="1"/>
    <col min="5641" max="5888" width="17" style="4"/>
    <col min="5889" max="5890" width="0" style="4" hidden="1" customWidth="1"/>
    <col min="5891" max="5891" width="15.140625" style="4" customWidth="1"/>
    <col min="5892" max="5892" width="38.28515625" style="4" customWidth="1"/>
    <col min="5893" max="5893" width="50.140625" style="4" customWidth="1"/>
    <col min="5894" max="5894" width="19.140625" style="4" customWidth="1"/>
    <col min="5895" max="5895" width="24" style="4" bestFit="1" customWidth="1"/>
    <col min="5896" max="5896" width="51.85546875" style="4" bestFit="1" customWidth="1"/>
    <col min="5897" max="6144" width="17" style="4"/>
    <col min="6145" max="6146" width="0" style="4" hidden="1" customWidth="1"/>
    <col min="6147" max="6147" width="15.140625" style="4" customWidth="1"/>
    <col min="6148" max="6148" width="38.28515625" style="4" customWidth="1"/>
    <col min="6149" max="6149" width="50.140625" style="4" customWidth="1"/>
    <col min="6150" max="6150" width="19.140625" style="4" customWidth="1"/>
    <col min="6151" max="6151" width="24" style="4" bestFit="1" customWidth="1"/>
    <col min="6152" max="6152" width="51.85546875" style="4" bestFit="1" customWidth="1"/>
    <col min="6153" max="6400" width="17" style="4"/>
    <col min="6401" max="6402" width="0" style="4" hidden="1" customWidth="1"/>
    <col min="6403" max="6403" width="15.140625" style="4" customWidth="1"/>
    <col min="6404" max="6404" width="38.28515625" style="4" customWidth="1"/>
    <col min="6405" max="6405" width="50.140625" style="4" customWidth="1"/>
    <col min="6406" max="6406" width="19.140625" style="4" customWidth="1"/>
    <col min="6407" max="6407" width="24" style="4" bestFit="1" customWidth="1"/>
    <col min="6408" max="6408" width="51.85546875" style="4" bestFit="1" customWidth="1"/>
    <col min="6409" max="6656" width="17" style="4"/>
    <col min="6657" max="6658" width="0" style="4" hidden="1" customWidth="1"/>
    <col min="6659" max="6659" width="15.140625" style="4" customWidth="1"/>
    <col min="6660" max="6660" width="38.28515625" style="4" customWidth="1"/>
    <col min="6661" max="6661" width="50.140625" style="4" customWidth="1"/>
    <col min="6662" max="6662" width="19.140625" style="4" customWidth="1"/>
    <col min="6663" max="6663" width="24" style="4" bestFit="1" customWidth="1"/>
    <col min="6664" max="6664" width="51.85546875" style="4" bestFit="1" customWidth="1"/>
    <col min="6665" max="6912" width="17" style="4"/>
    <col min="6913" max="6914" width="0" style="4" hidden="1" customWidth="1"/>
    <col min="6915" max="6915" width="15.140625" style="4" customWidth="1"/>
    <col min="6916" max="6916" width="38.28515625" style="4" customWidth="1"/>
    <col min="6917" max="6917" width="50.140625" style="4" customWidth="1"/>
    <col min="6918" max="6918" width="19.140625" style="4" customWidth="1"/>
    <col min="6919" max="6919" width="24" style="4" bestFit="1" customWidth="1"/>
    <col min="6920" max="6920" width="51.85546875" style="4" bestFit="1" customWidth="1"/>
    <col min="6921" max="7168" width="17" style="4"/>
    <col min="7169" max="7170" width="0" style="4" hidden="1" customWidth="1"/>
    <col min="7171" max="7171" width="15.140625" style="4" customWidth="1"/>
    <col min="7172" max="7172" width="38.28515625" style="4" customWidth="1"/>
    <col min="7173" max="7173" width="50.140625" style="4" customWidth="1"/>
    <col min="7174" max="7174" width="19.140625" style="4" customWidth="1"/>
    <col min="7175" max="7175" width="24" style="4" bestFit="1" customWidth="1"/>
    <col min="7176" max="7176" width="51.85546875" style="4" bestFit="1" customWidth="1"/>
    <col min="7177" max="7424" width="17" style="4"/>
    <col min="7425" max="7426" width="0" style="4" hidden="1" customWidth="1"/>
    <col min="7427" max="7427" width="15.140625" style="4" customWidth="1"/>
    <col min="7428" max="7428" width="38.28515625" style="4" customWidth="1"/>
    <col min="7429" max="7429" width="50.140625" style="4" customWidth="1"/>
    <col min="7430" max="7430" width="19.140625" style="4" customWidth="1"/>
    <col min="7431" max="7431" width="24" style="4" bestFit="1" customWidth="1"/>
    <col min="7432" max="7432" width="51.85546875" style="4" bestFit="1" customWidth="1"/>
    <col min="7433" max="7680" width="17" style="4"/>
    <col min="7681" max="7682" width="0" style="4" hidden="1" customWidth="1"/>
    <col min="7683" max="7683" width="15.140625" style="4" customWidth="1"/>
    <col min="7684" max="7684" width="38.28515625" style="4" customWidth="1"/>
    <col min="7685" max="7685" width="50.140625" style="4" customWidth="1"/>
    <col min="7686" max="7686" width="19.140625" style="4" customWidth="1"/>
    <col min="7687" max="7687" width="24" style="4" bestFit="1" customWidth="1"/>
    <col min="7688" max="7688" width="51.85546875" style="4" bestFit="1" customWidth="1"/>
    <col min="7689" max="7936" width="17" style="4"/>
    <col min="7937" max="7938" width="0" style="4" hidden="1" customWidth="1"/>
    <col min="7939" max="7939" width="15.140625" style="4" customWidth="1"/>
    <col min="7940" max="7940" width="38.28515625" style="4" customWidth="1"/>
    <col min="7941" max="7941" width="50.140625" style="4" customWidth="1"/>
    <col min="7942" max="7942" width="19.140625" style="4" customWidth="1"/>
    <col min="7943" max="7943" width="24" style="4" bestFit="1" customWidth="1"/>
    <col min="7944" max="7944" width="51.85546875" style="4" bestFit="1" customWidth="1"/>
    <col min="7945" max="8192" width="17" style="4"/>
    <col min="8193" max="8194" width="0" style="4" hidden="1" customWidth="1"/>
    <col min="8195" max="8195" width="15.140625" style="4" customWidth="1"/>
    <col min="8196" max="8196" width="38.28515625" style="4" customWidth="1"/>
    <col min="8197" max="8197" width="50.140625" style="4" customWidth="1"/>
    <col min="8198" max="8198" width="19.140625" style="4" customWidth="1"/>
    <col min="8199" max="8199" width="24" style="4" bestFit="1" customWidth="1"/>
    <col min="8200" max="8200" width="51.85546875" style="4" bestFit="1" customWidth="1"/>
    <col min="8201" max="8448" width="17" style="4"/>
    <col min="8449" max="8450" width="0" style="4" hidden="1" customWidth="1"/>
    <col min="8451" max="8451" width="15.140625" style="4" customWidth="1"/>
    <col min="8452" max="8452" width="38.28515625" style="4" customWidth="1"/>
    <col min="8453" max="8453" width="50.140625" style="4" customWidth="1"/>
    <col min="8454" max="8454" width="19.140625" style="4" customWidth="1"/>
    <col min="8455" max="8455" width="24" style="4" bestFit="1" customWidth="1"/>
    <col min="8456" max="8456" width="51.85546875" style="4" bestFit="1" customWidth="1"/>
    <col min="8457" max="8704" width="17" style="4"/>
    <col min="8705" max="8706" width="0" style="4" hidden="1" customWidth="1"/>
    <col min="8707" max="8707" width="15.140625" style="4" customWidth="1"/>
    <col min="8708" max="8708" width="38.28515625" style="4" customWidth="1"/>
    <col min="8709" max="8709" width="50.140625" style="4" customWidth="1"/>
    <col min="8710" max="8710" width="19.140625" style="4" customWidth="1"/>
    <col min="8711" max="8711" width="24" style="4" bestFit="1" customWidth="1"/>
    <col min="8712" max="8712" width="51.85546875" style="4" bestFit="1" customWidth="1"/>
    <col min="8713" max="8960" width="17" style="4"/>
    <col min="8961" max="8962" width="0" style="4" hidden="1" customWidth="1"/>
    <col min="8963" max="8963" width="15.140625" style="4" customWidth="1"/>
    <col min="8964" max="8964" width="38.28515625" style="4" customWidth="1"/>
    <col min="8965" max="8965" width="50.140625" style="4" customWidth="1"/>
    <col min="8966" max="8966" width="19.140625" style="4" customWidth="1"/>
    <col min="8967" max="8967" width="24" style="4" bestFit="1" customWidth="1"/>
    <col min="8968" max="8968" width="51.85546875" style="4" bestFit="1" customWidth="1"/>
    <col min="8969" max="9216" width="17" style="4"/>
    <col min="9217" max="9218" width="0" style="4" hidden="1" customWidth="1"/>
    <col min="9219" max="9219" width="15.140625" style="4" customWidth="1"/>
    <col min="9220" max="9220" width="38.28515625" style="4" customWidth="1"/>
    <col min="9221" max="9221" width="50.140625" style="4" customWidth="1"/>
    <col min="9222" max="9222" width="19.140625" style="4" customWidth="1"/>
    <col min="9223" max="9223" width="24" style="4" bestFit="1" customWidth="1"/>
    <col min="9224" max="9224" width="51.85546875" style="4" bestFit="1" customWidth="1"/>
    <col min="9225" max="9472" width="17" style="4"/>
    <col min="9473" max="9474" width="0" style="4" hidden="1" customWidth="1"/>
    <col min="9475" max="9475" width="15.140625" style="4" customWidth="1"/>
    <col min="9476" max="9476" width="38.28515625" style="4" customWidth="1"/>
    <col min="9477" max="9477" width="50.140625" style="4" customWidth="1"/>
    <col min="9478" max="9478" width="19.140625" style="4" customWidth="1"/>
    <col min="9479" max="9479" width="24" style="4" bestFit="1" customWidth="1"/>
    <col min="9480" max="9480" width="51.85546875" style="4" bestFit="1" customWidth="1"/>
    <col min="9481" max="9728" width="17" style="4"/>
    <col min="9729" max="9730" width="0" style="4" hidden="1" customWidth="1"/>
    <col min="9731" max="9731" width="15.140625" style="4" customWidth="1"/>
    <col min="9732" max="9732" width="38.28515625" style="4" customWidth="1"/>
    <col min="9733" max="9733" width="50.140625" style="4" customWidth="1"/>
    <col min="9734" max="9734" width="19.140625" style="4" customWidth="1"/>
    <col min="9735" max="9735" width="24" style="4" bestFit="1" customWidth="1"/>
    <col min="9736" max="9736" width="51.85546875" style="4" bestFit="1" customWidth="1"/>
    <col min="9737" max="9984" width="17" style="4"/>
    <col min="9985" max="9986" width="0" style="4" hidden="1" customWidth="1"/>
    <col min="9987" max="9987" width="15.140625" style="4" customWidth="1"/>
    <col min="9988" max="9988" width="38.28515625" style="4" customWidth="1"/>
    <col min="9989" max="9989" width="50.140625" style="4" customWidth="1"/>
    <col min="9990" max="9990" width="19.140625" style="4" customWidth="1"/>
    <col min="9991" max="9991" width="24" style="4" bestFit="1" customWidth="1"/>
    <col min="9992" max="9992" width="51.85546875" style="4" bestFit="1" customWidth="1"/>
    <col min="9993" max="10240" width="17" style="4"/>
    <col min="10241" max="10242" width="0" style="4" hidden="1" customWidth="1"/>
    <col min="10243" max="10243" width="15.140625" style="4" customWidth="1"/>
    <col min="10244" max="10244" width="38.28515625" style="4" customWidth="1"/>
    <col min="10245" max="10245" width="50.140625" style="4" customWidth="1"/>
    <col min="10246" max="10246" width="19.140625" style="4" customWidth="1"/>
    <col min="10247" max="10247" width="24" style="4" bestFit="1" customWidth="1"/>
    <col min="10248" max="10248" width="51.85546875" style="4" bestFit="1" customWidth="1"/>
    <col min="10249" max="10496" width="17" style="4"/>
    <col min="10497" max="10498" width="0" style="4" hidden="1" customWidth="1"/>
    <col min="10499" max="10499" width="15.140625" style="4" customWidth="1"/>
    <col min="10500" max="10500" width="38.28515625" style="4" customWidth="1"/>
    <col min="10501" max="10501" width="50.140625" style="4" customWidth="1"/>
    <col min="10502" max="10502" width="19.140625" style="4" customWidth="1"/>
    <col min="10503" max="10503" width="24" style="4" bestFit="1" customWidth="1"/>
    <col min="10504" max="10504" width="51.85546875" style="4" bestFit="1" customWidth="1"/>
    <col min="10505" max="10752" width="17" style="4"/>
    <col min="10753" max="10754" width="0" style="4" hidden="1" customWidth="1"/>
    <col min="10755" max="10755" width="15.140625" style="4" customWidth="1"/>
    <col min="10756" max="10756" width="38.28515625" style="4" customWidth="1"/>
    <col min="10757" max="10757" width="50.140625" style="4" customWidth="1"/>
    <col min="10758" max="10758" width="19.140625" style="4" customWidth="1"/>
    <col min="10759" max="10759" width="24" style="4" bestFit="1" customWidth="1"/>
    <col min="10760" max="10760" width="51.85546875" style="4" bestFit="1" customWidth="1"/>
    <col min="10761" max="11008" width="17" style="4"/>
    <col min="11009" max="11010" width="0" style="4" hidden="1" customWidth="1"/>
    <col min="11011" max="11011" width="15.140625" style="4" customWidth="1"/>
    <col min="11012" max="11012" width="38.28515625" style="4" customWidth="1"/>
    <col min="11013" max="11013" width="50.140625" style="4" customWidth="1"/>
    <col min="11014" max="11014" width="19.140625" style="4" customWidth="1"/>
    <col min="11015" max="11015" width="24" style="4" bestFit="1" customWidth="1"/>
    <col min="11016" max="11016" width="51.85546875" style="4" bestFit="1" customWidth="1"/>
    <col min="11017" max="11264" width="17" style="4"/>
    <col min="11265" max="11266" width="0" style="4" hidden="1" customWidth="1"/>
    <col min="11267" max="11267" width="15.140625" style="4" customWidth="1"/>
    <col min="11268" max="11268" width="38.28515625" style="4" customWidth="1"/>
    <col min="11269" max="11269" width="50.140625" style="4" customWidth="1"/>
    <col min="11270" max="11270" width="19.140625" style="4" customWidth="1"/>
    <col min="11271" max="11271" width="24" style="4" bestFit="1" customWidth="1"/>
    <col min="11272" max="11272" width="51.85546875" style="4" bestFit="1" customWidth="1"/>
    <col min="11273" max="11520" width="17" style="4"/>
    <col min="11521" max="11522" width="0" style="4" hidden="1" customWidth="1"/>
    <col min="11523" max="11523" width="15.140625" style="4" customWidth="1"/>
    <col min="11524" max="11524" width="38.28515625" style="4" customWidth="1"/>
    <col min="11525" max="11525" width="50.140625" style="4" customWidth="1"/>
    <col min="11526" max="11526" width="19.140625" style="4" customWidth="1"/>
    <col min="11527" max="11527" width="24" style="4" bestFit="1" customWidth="1"/>
    <col min="11528" max="11528" width="51.85546875" style="4" bestFit="1" customWidth="1"/>
    <col min="11529" max="11776" width="17" style="4"/>
    <col min="11777" max="11778" width="0" style="4" hidden="1" customWidth="1"/>
    <col min="11779" max="11779" width="15.140625" style="4" customWidth="1"/>
    <col min="11780" max="11780" width="38.28515625" style="4" customWidth="1"/>
    <col min="11781" max="11781" width="50.140625" style="4" customWidth="1"/>
    <col min="11782" max="11782" width="19.140625" style="4" customWidth="1"/>
    <col min="11783" max="11783" width="24" style="4" bestFit="1" customWidth="1"/>
    <col min="11784" max="11784" width="51.85546875" style="4" bestFit="1" customWidth="1"/>
    <col min="11785" max="12032" width="17" style="4"/>
    <col min="12033" max="12034" width="0" style="4" hidden="1" customWidth="1"/>
    <col min="12035" max="12035" width="15.140625" style="4" customWidth="1"/>
    <col min="12036" max="12036" width="38.28515625" style="4" customWidth="1"/>
    <col min="12037" max="12037" width="50.140625" style="4" customWidth="1"/>
    <col min="12038" max="12038" width="19.140625" style="4" customWidth="1"/>
    <col min="12039" max="12039" width="24" style="4" bestFit="1" customWidth="1"/>
    <col min="12040" max="12040" width="51.85546875" style="4" bestFit="1" customWidth="1"/>
    <col min="12041" max="12288" width="17" style="4"/>
    <col min="12289" max="12290" width="0" style="4" hidden="1" customWidth="1"/>
    <col min="12291" max="12291" width="15.140625" style="4" customWidth="1"/>
    <col min="12292" max="12292" width="38.28515625" style="4" customWidth="1"/>
    <col min="12293" max="12293" width="50.140625" style="4" customWidth="1"/>
    <col min="12294" max="12294" width="19.140625" style="4" customWidth="1"/>
    <col min="12295" max="12295" width="24" style="4" bestFit="1" customWidth="1"/>
    <col min="12296" max="12296" width="51.85546875" style="4" bestFit="1" customWidth="1"/>
    <col min="12297" max="12544" width="17" style="4"/>
    <col min="12545" max="12546" width="0" style="4" hidden="1" customWidth="1"/>
    <col min="12547" max="12547" width="15.140625" style="4" customWidth="1"/>
    <col min="12548" max="12548" width="38.28515625" style="4" customWidth="1"/>
    <col min="12549" max="12549" width="50.140625" style="4" customWidth="1"/>
    <col min="12550" max="12550" width="19.140625" style="4" customWidth="1"/>
    <col min="12551" max="12551" width="24" style="4" bestFit="1" customWidth="1"/>
    <col min="12552" max="12552" width="51.85546875" style="4" bestFit="1" customWidth="1"/>
    <col min="12553" max="12800" width="17" style="4"/>
    <col min="12801" max="12802" width="0" style="4" hidden="1" customWidth="1"/>
    <col min="12803" max="12803" width="15.140625" style="4" customWidth="1"/>
    <col min="12804" max="12804" width="38.28515625" style="4" customWidth="1"/>
    <col min="12805" max="12805" width="50.140625" style="4" customWidth="1"/>
    <col min="12806" max="12806" width="19.140625" style="4" customWidth="1"/>
    <col min="12807" max="12807" width="24" style="4" bestFit="1" customWidth="1"/>
    <col min="12808" max="12808" width="51.85546875" style="4" bestFit="1" customWidth="1"/>
    <col min="12809" max="13056" width="17" style="4"/>
    <col min="13057" max="13058" width="0" style="4" hidden="1" customWidth="1"/>
    <col min="13059" max="13059" width="15.140625" style="4" customWidth="1"/>
    <col min="13060" max="13060" width="38.28515625" style="4" customWidth="1"/>
    <col min="13061" max="13061" width="50.140625" style="4" customWidth="1"/>
    <col min="13062" max="13062" width="19.140625" style="4" customWidth="1"/>
    <col min="13063" max="13063" width="24" style="4" bestFit="1" customWidth="1"/>
    <col min="13064" max="13064" width="51.85546875" style="4" bestFit="1" customWidth="1"/>
    <col min="13065" max="13312" width="17" style="4"/>
    <col min="13313" max="13314" width="0" style="4" hidden="1" customWidth="1"/>
    <col min="13315" max="13315" width="15.140625" style="4" customWidth="1"/>
    <col min="13316" max="13316" width="38.28515625" style="4" customWidth="1"/>
    <col min="13317" max="13317" width="50.140625" style="4" customWidth="1"/>
    <col min="13318" max="13318" width="19.140625" style="4" customWidth="1"/>
    <col min="13319" max="13319" width="24" style="4" bestFit="1" customWidth="1"/>
    <col min="13320" max="13320" width="51.85546875" style="4" bestFit="1" customWidth="1"/>
    <col min="13321" max="13568" width="17" style="4"/>
    <col min="13569" max="13570" width="0" style="4" hidden="1" customWidth="1"/>
    <col min="13571" max="13571" width="15.140625" style="4" customWidth="1"/>
    <col min="13572" max="13572" width="38.28515625" style="4" customWidth="1"/>
    <col min="13573" max="13573" width="50.140625" style="4" customWidth="1"/>
    <col min="13574" max="13574" width="19.140625" style="4" customWidth="1"/>
    <col min="13575" max="13575" width="24" style="4" bestFit="1" customWidth="1"/>
    <col min="13576" max="13576" width="51.85546875" style="4" bestFit="1" customWidth="1"/>
    <col min="13577" max="13824" width="17" style="4"/>
    <col min="13825" max="13826" width="0" style="4" hidden="1" customWidth="1"/>
    <col min="13827" max="13827" width="15.140625" style="4" customWidth="1"/>
    <col min="13828" max="13828" width="38.28515625" style="4" customWidth="1"/>
    <col min="13829" max="13829" width="50.140625" style="4" customWidth="1"/>
    <col min="13830" max="13830" width="19.140625" style="4" customWidth="1"/>
    <col min="13831" max="13831" width="24" style="4" bestFit="1" customWidth="1"/>
    <col min="13832" max="13832" width="51.85546875" style="4" bestFit="1" customWidth="1"/>
    <col min="13833" max="14080" width="17" style="4"/>
    <col min="14081" max="14082" width="0" style="4" hidden="1" customWidth="1"/>
    <col min="14083" max="14083" width="15.140625" style="4" customWidth="1"/>
    <col min="14084" max="14084" width="38.28515625" style="4" customWidth="1"/>
    <col min="14085" max="14085" width="50.140625" style="4" customWidth="1"/>
    <col min="14086" max="14086" width="19.140625" style="4" customWidth="1"/>
    <col min="14087" max="14087" width="24" style="4" bestFit="1" customWidth="1"/>
    <col min="14088" max="14088" width="51.85546875" style="4" bestFit="1" customWidth="1"/>
    <col min="14089" max="14336" width="17" style="4"/>
    <col min="14337" max="14338" width="0" style="4" hidden="1" customWidth="1"/>
    <col min="14339" max="14339" width="15.140625" style="4" customWidth="1"/>
    <col min="14340" max="14340" width="38.28515625" style="4" customWidth="1"/>
    <col min="14341" max="14341" width="50.140625" style="4" customWidth="1"/>
    <col min="14342" max="14342" width="19.140625" style="4" customWidth="1"/>
    <col min="14343" max="14343" width="24" style="4" bestFit="1" customWidth="1"/>
    <col min="14344" max="14344" width="51.85546875" style="4" bestFit="1" customWidth="1"/>
    <col min="14345" max="14592" width="17" style="4"/>
    <col min="14593" max="14594" width="0" style="4" hidden="1" customWidth="1"/>
    <col min="14595" max="14595" width="15.140625" style="4" customWidth="1"/>
    <col min="14596" max="14596" width="38.28515625" style="4" customWidth="1"/>
    <col min="14597" max="14597" width="50.140625" style="4" customWidth="1"/>
    <col min="14598" max="14598" width="19.140625" style="4" customWidth="1"/>
    <col min="14599" max="14599" width="24" style="4" bestFit="1" customWidth="1"/>
    <col min="14600" max="14600" width="51.85546875" style="4" bestFit="1" customWidth="1"/>
    <col min="14601" max="14848" width="17" style="4"/>
    <col min="14849" max="14850" width="0" style="4" hidden="1" customWidth="1"/>
    <col min="14851" max="14851" width="15.140625" style="4" customWidth="1"/>
    <col min="14852" max="14852" width="38.28515625" style="4" customWidth="1"/>
    <col min="14853" max="14853" width="50.140625" style="4" customWidth="1"/>
    <col min="14854" max="14854" width="19.140625" style="4" customWidth="1"/>
    <col min="14855" max="14855" width="24" style="4" bestFit="1" customWidth="1"/>
    <col min="14856" max="14856" width="51.85546875" style="4" bestFit="1" customWidth="1"/>
    <col min="14857" max="15104" width="17" style="4"/>
    <col min="15105" max="15106" width="0" style="4" hidden="1" customWidth="1"/>
    <col min="15107" max="15107" width="15.140625" style="4" customWidth="1"/>
    <col min="15108" max="15108" width="38.28515625" style="4" customWidth="1"/>
    <col min="15109" max="15109" width="50.140625" style="4" customWidth="1"/>
    <col min="15110" max="15110" width="19.140625" style="4" customWidth="1"/>
    <col min="15111" max="15111" width="24" style="4" bestFit="1" customWidth="1"/>
    <col min="15112" max="15112" width="51.85546875" style="4" bestFit="1" customWidth="1"/>
    <col min="15113" max="15360" width="17" style="4"/>
    <col min="15361" max="15362" width="0" style="4" hidden="1" customWidth="1"/>
    <col min="15363" max="15363" width="15.140625" style="4" customWidth="1"/>
    <col min="15364" max="15364" width="38.28515625" style="4" customWidth="1"/>
    <col min="15365" max="15365" width="50.140625" style="4" customWidth="1"/>
    <col min="15366" max="15366" width="19.140625" style="4" customWidth="1"/>
    <col min="15367" max="15367" width="24" style="4" bestFit="1" customWidth="1"/>
    <col min="15368" max="15368" width="51.85546875" style="4" bestFit="1" customWidth="1"/>
    <col min="15369" max="15616" width="17" style="4"/>
    <col min="15617" max="15618" width="0" style="4" hidden="1" customWidth="1"/>
    <col min="15619" max="15619" width="15.140625" style="4" customWidth="1"/>
    <col min="15620" max="15620" width="38.28515625" style="4" customWidth="1"/>
    <col min="15621" max="15621" width="50.140625" style="4" customWidth="1"/>
    <col min="15622" max="15622" width="19.140625" style="4" customWidth="1"/>
    <col min="15623" max="15623" width="24" style="4" bestFit="1" customWidth="1"/>
    <col min="15624" max="15624" width="51.85546875" style="4" bestFit="1" customWidth="1"/>
    <col min="15625" max="15872" width="17" style="4"/>
    <col min="15873" max="15874" width="0" style="4" hidden="1" customWidth="1"/>
    <col min="15875" max="15875" width="15.140625" style="4" customWidth="1"/>
    <col min="15876" max="15876" width="38.28515625" style="4" customWidth="1"/>
    <col min="15877" max="15877" width="50.140625" style="4" customWidth="1"/>
    <col min="15878" max="15878" width="19.140625" style="4" customWidth="1"/>
    <col min="15879" max="15879" width="24" style="4" bestFit="1" customWidth="1"/>
    <col min="15880" max="15880" width="51.85546875" style="4" bestFit="1" customWidth="1"/>
    <col min="15881" max="16128" width="17" style="4"/>
    <col min="16129" max="16130" width="0" style="4" hidden="1" customWidth="1"/>
    <col min="16131" max="16131" width="15.140625" style="4" customWidth="1"/>
    <col min="16132" max="16132" width="38.28515625" style="4" customWidth="1"/>
    <col min="16133" max="16133" width="50.140625" style="4" customWidth="1"/>
    <col min="16134" max="16134" width="19.140625" style="4" customWidth="1"/>
    <col min="16135" max="16135" width="24" style="4" bestFit="1" customWidth="1"/>
    <col min="16136" max="16136" width="51.85546875" style="4" bestFit="1" customWidth="1"/>
    <col min="16137" max="16384" width="17" style="4"/>
  </cols>
  <sheetData>
    <row r="1" spans="3:12" ht="15.75" customHeight="1" x14ac:dyDescent="0.2">
      <c r="C1" s="162"/>
      <c r="D1" s="1" t="s">
        <v>0</v>
      </c>
      <c r="E1" s="2"/>
      <c r="F1" s="164" t="s">
        <v>1</v>
      </c>
      <c r="G1" s="164"/>
    </row>
    <row r="2" spans="3:12" ht="15.75" customHeight="1" x14ac:dyDescent="0.2">
      <c r="C2" s="162"/>
      <c r="D2" s="151" t="s">
        <v>2</v>
      </c>
      <c r="E2" s="151"/>
      <c r="F2" s="165" t="s">
        <v>3</v>
      </c>
      <c r="G2" s="165" t="s">
        <v>4</v>
      </c>
    </row>
    <row r="3" spans="3:12" ht="15.75" customHeight="1" x14ac:dyDescent="0.2">
      <c r="C3" s="162"/>
      <c r="D3" s="151" t="s">
        <v>5</v>
      </c>
      <c r="E3" s="151"/>
      <c r="F3" s="165"/>
      <c r="G3" s="165"/>
    </row>
    <row r="4" spans="3:12" ht="15.75" customHeight="1" x14ac:dyDescent="0.2">
      <c r="C4" s="162"/>
      <c r="D4" s="152" t="s">
        <v>6</v>
      </c>
      <c r="E4" s="152"/>
      <c r="F4" s="226" t="s">
        <v>7</v>
      </c>
      <c r="G4" s="227">
        <v>4</v>
      </c>
      <c r="I4" s="222"/>
      <c r="J4" s="222"/>
    </row>
    <row r="5" spans="3:12" ht="15.75" customHeight="1" x14ac:dyDescent="0.2">
      <c r="C5" s="5"/>
      <c r="D5" s="6" t="s">
        <v>8</v>
      </c>
      <c r="E5" s="7"/>
      <c r="F5" s="153"/>
      <c r="G5" s="227"/>
      <c r="I5" s="222"/>
      <c r="J5" s="222"/>
    </row>
    <row r="6" spans="3:12" ht="18.75" x14ac:dyDescent="0.2">
      <c r="C6" s="157" t="s">
        <v>9</v>
      </c>
      <c r="D6" s="157"/>
      <c r="E6" s="8" t="s">
        <v>10</v>
      </c>
      <c r="F6" s="9" t="s">
        <v>11</v>
      </c>
      <c r="G6" s="10" t="s">
        <v>12</v>
      </c>
      <c r="I6" s="11"/>
      <c r="J6" s="11"/>
      <c r="K6" s="11"/>
    </row>
    <row r="7" spans="3:12" ht="20.100000000000001" customHeight="1" x14ac:dyDescent="0.2">
      <c r="C7" s="223" t="s">
        <v>13</v>
      </c>
      <c r="D7" s="223"/>
      <c r="E7" s="12" t="s">
        <v>14</v>
      </c>
      <c r="F7" s="13" t="s">
        <v>15</v>
      </c>
      <c r="G7" s="14"/>
      <c r="I7" s="11"/>
      <c r="J7" s="11"/>
      <c r="K7" s="11"/>
    </row>
    <row r="8" spans="3:12" ht="20.100000000000001" customHeight="1" x14ac:dyDescent="0.2">
      <c r="C8" s="228" t="s">
        <v>385</v>
      </c>
      <c r="D8" s="229" t="str">
        <f>IFERROR(VLOOKUP($C$7,'[1]DADOS (OCULTAR)'!$P$3:$R$39,3,0),"")</f>
        <v/>
      </c>
      <c r="E8" s="230" t="str">
        <f>IFERROR(VLOOKUP($C$7,'[1]DADOS (OCULTAR)'!$P$3:$R$39,3,0),"")</f>
        <v/>
      </c>
      <c r="F8" s="224" t="s">
        <v>16</v>
      </c>
      <c r="G8" s="225"/>
      <c r="I8" s="11"/>
      <c r="J8" s="11"/>
      <c r="K8" s="11"/>
    </row>
    <row r="9" spans="3:12" ht="20.25" customHeight="1" x14ac:dyDescent="0.2">
      <c r="C9" s="218" t="s">
        <v>17</v>
      </c>
      <c r="D9" s="218"/>
      <c r="E9" s="219"/>
      <c r="F9" s="15" t="s">
        <v>18</v>
      </c>
      <c r="G9" s="16" t="str">
        <f>IFERROR(VLOOKUP(C7,'[1]DADOS (OCULTAR)'!P3:S39,4,0),"")</f>
        <v/>
      </c>
      <c r="H9" s="17"/>
      <c r="I9" s="11"/>
      <c r="J9" s="11"/>
      <c r="K9" s="11"/>
    </row>
    <row r="10" spans="3:12" ht="25.5" customHeight="1" x14ac:dyDescent="0.2">
      <c r="C10" s="173" t="s">
        <v>19</v>
      </c>
      <c r="D10" s="173"/>
      <c r="E10" s="173"/>
      <c r="F10" s="220" t="s">
        <v>20</v>
      </c>
      <c r="G10" s="221"/>
      <c r="H10" s="17"/>
      <c r="I10" s="11"/>
      <c r="J10" s="11"/>
      <c r="K10" s="11"/>
    </row>
    <row r="11" spans="3:12" ht="18" customHeight="1" x14ac:dyDescent="0.2">
      <c r="C11" s="174" t="s">
        <v>21</v>
      </c>
      <c r="D11" s="174"/>
      <c r="E11" s="174"/>
      <c r="F11" s="136">
        <v>455207.92</v>
      </c>
      <c r="G11" s="136"/>
      <c r="H11" s="17"/>
      <c r="I11" s="11"/>
      <c r="J11" s="18"/>
      <c r="K11" s="18"/>
      <c r="L11" s="19"/>
    </row>
    <row r="12" spans="3:12" ht="18" customHeight="1" x14ac:dyDescent="0.2">
      <c r="C12" s="174" t="s">
        <v>22</v>
      </c>
      <c r="D12" s="174"/>
      <c r="E12" s="174"/>
      <c r="F12" s="188"/>
      <c r="G12" s="189"/>
      <c r="H12" s="17"/>
      <c r="I12" s="11"/>
      <c r="J12" s="18"/>
      <c r="K12" s="18"/>
      <c r="L12" s="19"/>
    </row>
    <row r="13" spans="3:12" ht="18" customHeight="1" x14ac:dyDescent="0.2">
      <c r="C13" s="174" t="s">
        <v>23</v>
      </c>
      <c r="D13" s="174"/>
      <c r="E13" s="174"/>
      <c r="F13" s="188"/>
      <c r="G13" s="189"/>
      <c r="H13" s="17"/>
      <c r="I13" s="11"/>
      <c r="J13" s="18"/>
      <c r="K13" s="18"/>
    </row>
    <row r="14" spans="3:12" ht="18" customHeight="1" x14ac:dyDescent="0.2">
      <c r="C14" s="174" t="s">
        <v>24</v>
      </c>
      <c r="D14" s="174"/>
      <c r="E14" s="174"/>
      <c r="F14" s="188"/>
      <c r="G14" s="189"/>
      <c r="H14" s="17"/>
      <c r="I14" s="11"/>
      <c r="J14" s="18"/>
      <c r="K14" s="18"/>
    </row>
    <row r="15" spans="3:12" ht="18" customHeight="1" x14ac:dyDescent="0.2">
      <c r="C15" s="174" t="s">
        <v>25</v>
      </c>
      <c r="D15" s="174"/>
      <c r="E15" s="174"/>
      <c r="F15" s="188"/>
      <c r="G15" s="189"/>
      <c r="H15" s="17"/>
      <c r="I15" s="11"/>
      <c r="J15" s="18"/>
      <c r="K15" s="18"/>
    </row>
    <row r="16" spans="3:12" ht="18" customHeight="1" x14ac:dyDescent="0.2">
      <c r="C16" s="217" t="s">
        <v>26</v>
      </c>
      <c r="D16" s="217"/>
      <c r="E16" s="217"/>
      <c r="F16" s="188"/>
      <c r="G16" s="189"/>
      <c r="H16" s="17"/>
      <c r="I16" s="11"/>
      <c r="J16" s="18"/>
      <c r="K16" s="18"/>
    </row>
    <row r="17" spans="1:11" ht="18" customHeight="1" x14ac:dyDescent="0.2">
      <c r="C17" s="173" t="s">
        <v>27</v>
      </c>
      <c r="D17" s="173"/>
      <c r="E17" s="173"/>
      <c r="F17" s="190">
        <f>SUM(F11:G15)-F16</f>
        <v>455207.92</v>
      </c>
      <c r="G17" s="191"/>
      <c r="H17" s="17"/>
      <c r="I17" s="11"/>
      <c r="J17" s="18"/>
      <c r="K17" s="18"/>
    </row>
    <row r="18" spans="1:11" ht="18" customHeight="1" x14ac:dyDescent="0.2">
      <c r="C18" s="174" t="s">
        <v>28</v>
      </c>
      <c r="D18" s="174"/>
      <c r="E18" s="174"/>
      <c r="F18" s="188">
        <f>5.4+8.69</f>
        <v>14.09</v>
      </c>
      <c r="G18" s="189"/>
      <c r="H18" s="17"/>
      <c r="I18" s="11"/>
      <c r="J18" s="18"/>
      <c r="K18" s="18"/>
    </row>
    <row r="19" spans="1:11" ht="18" customHeight="1" x14ac:dyDescent="0.2">
      <c r="C19" s="168" t="s">
        <v>29</v>
      </c>
      <c r="D19" s="168"/>
      <c r="E19" s="168"/>
      <c r="F19" s="194"/>
      <c r="G19" s="195"/>
      <c r="H19" s="17"/>
      <c r="I19" s="11"/>
      <c r="J19" s="18"/>
      <c r="K19" s="18"/>
    </row>
    <row r="20" spans="1:11" ht="18" customHeight="1" x14ac:dyDescent="0.2">
      <c r="C20" s="174" t="s">
        <v>30</v>
      </c>
      <c r="D20" s="174"/>
      <c r="E20" s="174"/>
      <c r="F20" s="188"/>
      <c r="G20" s="189"/>
      <c r="H20" s="17"/>
      <c r="I20" s="11"/>
      <c r="J20" s="18"/>
      <c r="K20" s="18"/>
    </row>
    <row r="21" spans="1:11" ht="18" customHeight="1" x14ac:dyDescent="0.2">
      <c r="C21" s="174" t="s">
        <v>31</v>
      </c>
      <c r="D21" s="174"/>
      <c r="E21" s="174"/>
      <c r="F21" s="188"/>
      <c r="G21" s="189"/>
      <c r="H21" s="17"/>
      <c r="I21" s="11"/>
      <c r="J21" s="18"/>
      <c r="K21" s="18"/>
    </row>
    <row r="22" spans="1:11" ht="18" customHeight="1" x14ac:dyDescent="0.2">
      <c r="C22" s="174" t="s">
        <v>32</v>
      </c>
      <c r="D22" s="174"/>
      <c r="E22" s="174"/>
      <c r="F22" s="188"/>
      <c r="G22" s="189"/>
      <c r="H22" s="17"/>
      <c r="I22" s="11"/>
      <c r="J22" s="18"/>
      <c r="K22" s="18"/>
    </row>
    <row r="23" spans="1:11" ht="18" customHeight="1" x14ac:dyDescent="0.2">
      <c r="C23" s="174" t="s">
        <v>33</v>
      </c>
      <c r="D23" s="174"/>
      <c r="E23" s="174"/>
      <c r="F23" s="188"/>
      <c r="G23" s="189"/>
      <c r="H23" s="17"/>
      <c r="I23" s="11"/>
      <c r="J23" s="18"/>
      <c r="K23" s="18"/>
    </row>
    <row r="24" spans="1:11" ht="18" customHeight="1" x14ac:dyDescent="0.2">
      <c r="C24" s="214" t="s">
        <v>34</v>
      </c>
      <c r="D24" s="214"/>
      <c r="E24" s="214"/>
      <c r="F24" s="215">
        <f>SUM(F18:G23)</f>
        <v>14.09</v>
      </c>
      <c r="G24" s="216"/>
      <c r="H24" s="17"/>
      <c r="I24" s="11"/>
      <c r="J24" s="18"/>
      <c r="K24" s="18"/>
    </row>
    <row r="25" spans="1:11" ht="18" customHeight="1" x14ac:dyDescent="0.2">
      <c r="C25" s="173" t="s">
        <v>35</v>
      </c>
      <c r="D25" s="173"/>
      <c r="E25" s="173"/>
      <c r="F25" s="190">
        <f>F24+F17</f>
        <v>455222.01</v>
      </c>
      <c r="G25" s="191"/>
      <c r="H25" s="17"/>
      <c r="I25" s="11"/>
      <c r="J25" s="18"/>
      <c r="K25" s="18"/>
    </row>
    <row r="26" spans="1:11" ht="6" customHeight="1" x14ac:dyDescent="0.2">
      <c r="C26" s="210"/>
      <c r="D26" s="210"/>
      <c r="E26" s="210"/>
      <c r="F26" s="21"/>
      <c r="G26" s="22"/>
      <c r="H26" s="17"/>
      <c r="I26" s="11"/>
      <c r="J26" s="18"/>
      <c r="K26" s="18"/>
    </row>
    <row r="27" spans="1:11" ht="27" customHeight="1" x14ac:dyDescent="0.2">
      <c r="C27" s="173" t="s">
        <v>36</v>
      </c>
      <c r="D27" s="173"/>
      <c r="E27" s="173"/>
      <c r="F27" s="190" t="s">
        <v>20</v>
      </c>
      <c r="G27" s="191"/>
      <c r="H27" s="17"/>
      <c r="I27" s="11"/>
      <c r="J27" s="18"/>
      <c r="K27" s="18"/>
    </row>
    <row r="28" spans="1:11" ht="18" customHeight="1" x14ac:dyDescent="0.2">
      <c r="C28" s="211" t="s">
        <v>37</v>
      </c>
      <c r="D28" s="211"/>
      <c r="E28" s="211"/>
      <c r="F28" s="212">
        <f>F29+SUM(F35:F38)</f>
        <v>281961.83549999999</v>
      </c>
      <c r="G28" s="213"/>
      <c r="H28" s="23"/>
      <c r="I28" s="24"/>
      <c r="J28" s="18"/>
      <c r="K28" s="18"/>
    </row>
    <row r="29" spans="1:11" ht="18" customHeight="1" x14ac:dyDescent="0.2">
      <c r="A29" s="25"/>
      <c r="C29" s="204" t="s">
        <v>38</v>
      </c>
      <c r="D29" s="204"/>
      <c r="E29" s="204"/>
      <c r="F29" s="205">
        <f>F30+F33+F34</f>
        <v>235996.41999999998</v>
      </c>
      <c r="G29" s="206"/>
      <c r="H29" s="23"/>
      <c r="I29" s="24"/>
      <c r="J29" s="18"/>
      <c r="K29" s="18"/>
    </row>
    <row r="30" spans="1:11" ht="18" customHeight="1" x14ac:dyDescent="0.2">
      <c r="C30" s="207" t="s">
        <v>39</v>
      </c>
      <c r="D30" s="207"/>
      <c r="E30" s="207"/>
      <c r="F30" s="208">
        <f>F31+F32</f>
        <v>160140.85999999999</v>
      </c>
      <c r="G30" s="209"/>
      <c r="H30" s="23"/>
      <c r="I30" s="24"/>
      <c r="J30" s="18"/>
      <c r="K30" s="18"/>
    </row>
    <row r="31" spans="1:11" ht="18" customHeight="1" x14ac:dyDescent="0.2">
      <c r="A31" s="25" t="s">
        <v>40</v>
      </c>
      <c r="B31" s="20" t="s">
        <v>41</v>
      </c>
      <c r="C31" s="174" t="s">
        <v>42</v>
      </c>
      <c r="D31" s="174"/>
      <c r="E31" s="174"/>
      <c r="F31" s="186">
        <f>'[1]TCE - ANEXO II - Preencher'!W1</f>
        <v>105654.8</v>
      </c>
      <c r="G31" s="147"/>
      <c r="H31" s="23"/>
      <c r="I31" s="24"/>
      <c r="J31" s="18"/>
      <c r="K31" s="18"/>
    </row>
    <row r="32" spans="1:11" ht="18" customHeight="1" x14ac:dyDescent="0.2">
      <c r="A32" s="25" t="s">
        <v>43</v>
      </c>
      <c r="B32" s="20" t="s">
        <v>41</v>
      </c>
      <c r="C32" s="174" t="s">
        <v>44</v>
      </c>
      <c r="D32" s="174"/>
      <c r="E32" s="174"/>
      <c r="F32" s="186">
        <f>'[1]TCE - ANEXO II - Preencher'!W2</f>
        <v>54486.06</v>
      </c>
      <c r="G32" s="147"/>
      <c r="H32" s="23"/>
      <c r="I32" s="24"/>
      <c r="J32" s="18"/>
      <c r="K32" s="18"/>
    </row>
    <row r="33" spans="1:14" ht="18" customHeight="1" x14ac:dyDescent="0.2">
      <c r="A33" s="25" t="s">
        <v>45</v>
      </c>
      <c r="B33" s="20" t="s">
        <v>41</v>
      </c>
      <c r="C33" s="174" t="s">
        <v>46</v>
      </c>
      <c r="D33" s="174"/>
      <c r="E33" s="174"/>
      <c r="F33" s="186">
        <f>'[1]TCE - ANEXO II - Preencher'!W4</f>
        <v>0</v>
      </c>
      <c r="G33" s="147"/>
      <c r="H33" s="23"/>
      <c r="I33" s="24"/>
      <c r="J33" s="18"/>
      <c r="K33" s="18"/>
    </row>
    <row r="34" spans="1:14" ht="18" customHeight="1" x14ac:dyDescent="0.2">
      <c r="A34" s="25" t="s">
        <v>47</v>
      </c>
      <c r="B34" s="20" t="s">
        <v>41</v>
      </c>
      <c r="C34" s="174" t="s">
        <v>48</v>
      </c>
      <c r="D34" s="174"/>
      <c r="E34" s="174"/>
      <c r="F34" s="186">
        <f>'[1]TCE - ANEXO II - Preencher'!W3</f>
        <v>75855.560000000012</v>
      </c>
      <c r="G34" s="147"/>
      <c r="H34" s="23"/>
      <c r="I34" s="24"/>
      <c r="J34" s="18"/>
      <c r="K34" s="18"/>
      <c r="M34" s="26"/>
    </row>
    <row r="35" spans="1:14" ht="18" customHeight="1" x14ac:dyDescent="0.2">
      <c r="A35" t="s">
        <v>49</v>
      </c>
      <c r="B35" s="20" t="s">
        <v>50</v>
      </c>
      <c r="C35" s="174" t="s">
        <v>51</v>
      </c>
      <c r="D35" s="174"/>
      <c r="E35" s="174"/>
      <c r="F35" s="186">
        <f>'[1]MEM.CÁLC.FP.'!$D$92</f>
        <v>18767.41</v>
      </c>
      <c r="G35" s="147"/>
      <c r="H35" s="23"/>
      <c r="I35" s="24"/>
      <c r="J35" s="18"/>
      <c r="K35" s="18"/>
      <c r="L35" s="26"/>
      <c r="M35" s="27"/>
    </row>
    <row r="36" spans="1:14" ht="18" customHeight="1" x14ac:dyDescent="0.2">
      <c r="A36" t="s">
        <v>52</v>
      </c>
      <c r="B36" s="20" t="s">
        <v>50</v>
      </c>
      <c r="C36" s="174" t="s">
        <v>53</v>
      </c>
      <c r="D36" s="174"/>
      <c r="E36" s="174"/>
      <c r="F36" s="186">
        <f>IF(G6="SIM","",'[1]MEM.CÁLC.FP.'!$D$93)</f>
        <v>2346.27</v>
      </c>
      <c r="G36" s="147"/>
      <c r="H36" s="23"/>
      <c r="I36" s="24"/>
      <c r="J36" s="18"/>
      <c r="K36" s="18"/>
      <c r="L36" s="26"/>
      <c r="M36" s="27"/>
      <c r="N36" s="19"/>
    </row>
    <row r="37" spans="1:14" ht="18" customHeight="1" x14ac:dyDescent="0.2">
      <c r="A37" s="28" t="s">
        <v>54</v>
      </c>
      <c r="B37" s="29" t="s">
        <v>55</v>
      </c>
      <c r="C37" s="174" t="s">
        <v>56</v>
      </c>
      <c r="D37" s="174"/>
      <c r="E37" s="174"/>
      <c r="F37" s="186">
        <f>'[1]MEM.CÁLC.FP.'!$C$96</f>
        <v>13768.669999999998</v>
      </c>
      <c r="G37" s="147"/>
      <c r="H37" s="23"/>
      <c r="I37" s="24"/>
      <c r="J37" s="18"/>
      <c r="K37" s="18"/>
      <c r="M37" s="27"/>
    </row>
    <row r="38" spans="1:14" ht="18" customHeight="1" x14ac:dyDescent="0.2">
      <c r="C38" s="200" t="s">
        <v>57</v>
      </c>
      <c r="D38" s="200"/>
      <c r="E38" s="200"/>
      <c r="F38" s="198">
        <f>F39+F43+F47</f>
        <v>11083.065499999997</v>
      </c>
      <c r="G38" s="199"/>
      <c r="H38" s="23"/>
      <c r="I38" s="24"/>
      <c r="J38" s="18"/>
      <c r="K38" s="18"/>
    </row>
    <row r="39" spans="1:14" ht="18" customHeight="1" x14ac:dyDescent="0.2">
      <c r="C39" s="201" t="s">
        <v>58</v>
      </c>
      <c r="D39" s="201"/>
      <c r="E39" s="201"/>
      <c r="F39" s="202">
        <f>SUM(F40:G42)</f>
        <v>10779.740299999998</v>
      </c>
      <c r="G39" s="203"/>
      <c r="H39" s="23"/>
      <c r="I39" s="30"/>
      <c r="J39" s="18"/>
      <c r="K39" s="18"/>
    </row>
    <row r="40" spans="1:14" ht="18" customHeight="1" x14ac:dyDescent="0.2">
      <c r="C40" s="168" t="s">
        <v>59</v>
      </c>
      <c r="D40" s="168"/>
      <c r="E40" s="168"/>
      <c r="F40" s="196">
        <f>SUM('[1]MEM.CÁLC.FP.'!D6:D7)</f>
        <v>9889.6699999999983</v>
      </c>
      <c r="G40" s="197"/>
      <c r="H40" s="23"/>
      <c r="I40" s="30"/>
      <c r="J40" s="18"/>
      <c r="K40" s="18"/>
    </row>
    <row r="41" spans="1:14" ht="18" customHeight="1" x14ac:dyDescent="0.2">
      <c r="A41" t="s">
        <v>49</v>
      </c>
      <c r="B41" s="20" t="s">
        <v>50</v>
      </c>
      <c r="C41" s="168" t="s">
        <v>60</v>
      </c>
      <c r="D41" s="168"/>
      <c r="E41" s="168"/>
      <c r="F41" s="196">
        <f>SUM('[1]MEM.CÁLC.FP.'!F6:F7)</f>
        <v>791.17359999999985</v>
      </c>
      <c r="G41" s="197"/>
      <c r="H41" s="23"/>
      <c r="I41" s="30"/>
      <c r="J41" s="18"/>
      <c r="K41" s="18"/>
    </row>
    <row r="42" spans="1:14" ht="18" customHeight="1" x14ac:dyDescent="0.2">
      <c r="A42" t="s">
        <v>52</v>
      </c>
      <c r="B42" s="20" t="s">
        <v>50</v>
      </c>
      <c r="C42" s="168" t="s">
        <v>61</v>
      </c>
      <c r="D42" s="168"/>
      <c r="E42" s="168"/>
      <c r="F42" s="196">
        <f>IF(G6="SIM","",SUM('[1]MEM.CÁLC.FP.'!G6:G7))</f>
        <v>98.896699999999981</v>
      </c>
      <c r="G42" s="197"/>
      <c r="H42" s="23"/>
      <c r="I42" s="30"/>
      <c r="J42" s="18"/>
      <c r="K42" s="18"/>
    </row>
    <row r="43" spans="1:14" ht="18" customHeight="1" x14ac:dyDescent="0.2">
      <c r="C43" s="172" t="s">
        <v>62</v>
      </c>
      <c r="D43" s="172"/>
      <c r="E43" s="172"/>
      <c r="F43" s="198">
        <f>SUM(F44:G46)</f>
        <v>303.3252</v>
      </c>
      <c r="G43" s="199"/>
      <c r="H43" s="23"/>
      <c r="I43" s="11"/>
      <c r="J43" s="18"/>
      <c r="K43" s="18"/>
    </row>
    <row r="44" spans="1:14" ht="18" customHeight="1" x14ac:dyDescent="0.2">
      <c r="C44" s="168" t="s">
        <v>63</v>
      </c>
      <c r="D44" s="168"/>
      <c r="E44" s="168"/>
      <c r="F44" s="196">
        <f>SUM('[1]MEM.CÁLC.FP.'!D9:D10)</f>
        <v>278.27999999999997</v>
      </c>
      <c r="G44" s="197"/>
      <c r="H44" s="23"/>
      <c r="I44" s="11"/>
      <c r="J44" s="18"/>
      <c r="K44" s="18"/>
    </row>
    <row r="45" spans="1:14" ht="18" customHeight="1" x14ac:dyDescent="0.2">
      <c r="A45" t="s">
        <v>49</v>
      </c>
      <c r="B45" s="20" t="s">
        <v>50</v>
      </c>
      <c r="C45" s="168" t="s">
        <v>64</v>
      </c>
      <c r="D45" s="168"/>
      <c r="E45" s="168"/>
      <c r="F45" s="196">
        <f>SUM('[1]MEM.CÁLC.FP.'!F9:F10)</f>
        <v>22.2624</v>
      </c>
      <c r="G45" s="197"/>
      <c r="H45" s="23"/>
      <c r="I45" s="11"/>
      <c r="J45" s="18"/>
      <c r="K45" s="18"/>
    </row>
    <row r="46" spans="1:14" ht="18" customHeight="1" x14ac:dyDescent="0.2">
      <c r="A46" t="s">
        <v>52</v>
      </c>
      <c r="B46" s="20" t="s">
        <v>50</v>
      </c>
      <c r="C46" s="168" t="s">
        <v>65</v>
      </c>
      <c r="D46" s="168"/>
      <c r="E46" s="168"/>
      <c r="F46" s="196">
        <f>IF(G6="SIM","",SUM('[1]MEM.CÁLC.FP.'!G9:G10))</f>
        <v>2.7827999999999999</v>
      </c>
      <c r="G46" s="197"/>
      <c r="H46" s="23"/>
      <c r="I46" s="11"/>
      <c r="J46" s="18"/>
      <c r="K46" s="18"/>
    </row>
    <row r="47" spans="1:14" ht="18" customHeight="1" x14ac:dyDescent="0.2">
      <c r="C47" s="172" t="s">
        <v>66</v>
      </c>
      <c r="D47" s="172"/>
      <c r="E47" s="172"/>
      <c r="F47" s="198">
        <f>SUM(F48:G51)</f>
        <v>0</v>
      </c>
      <c r="G47" s="199"/>
      <c r="H47" s="23"/>
      <c r="I47" s="30"/>
      <c r="J47" s="18"/>
      <c r="K47" s="18"/>
    </row>
    <row r="48" spans="1:14" ht="18" customHeight="1" x14ac:dyDescent="0.2">
      <c r="C48" s="168" t="s">
        <v>67</v>
      </c>
      <c r="D48" s="168"/>
      <c r="E48" s="168"/>
      <c r="F48" s="196">
        <f>'[1]MEM.CÁLC.FP.'!D12+'[1]MEM.CÁLC.FP.'!D14-'[1]MEM.CÁLC.FP.'!D13-'[1]MEM.CÁLC.FP.'!D15</f>
        <v>0</v>
      </c>
      <c r="G48" s="197"/>
      <c r="H48" s="23"/>
      <c r="I48" s="30"/>
      <c r="J48" s="18"/>
      <c r="K48" s="18"/>
    </row>
    <row r="49" spans="1:13" ht="18" customHeight="1" x14ac:dyDescent="0.2">
      <c r="A49" t="s">
        <v>49</v>
      </c>
      <c r="B49" s="20" t="s">
        <v>50</v>
      </c>
      <c r="C49" s="168" t="s">
        <v>68</v>
      </c>
      <c r="D49" s="168"/>
      <c r="E49" s="168"/>
      <c r="F49" s="196">
        <f>SUM('[1]MEM.CÁLC.FP.'!F12:F15)</f>
        <v>0</v>
      </c>
      <c r="G49" s="197"/>
      <c r="H49" s="23"/>
      <c r="I49" s="30"/>
      <c r="J49" s="18"/>
      <c r="K49" s="18"/>
    </row>
    <row r="50" spans="1:13" ht="18" customHeight="1" x14ac:dyDescent="0.2">
      <c r="A50" t="s">
        <v>52</v>
      </c>
      <c r="B50" s="20" t="s">
        <v>50</v>
      </c>
      <c r="C50" s="168" t="s">
        <v>69</v>
      </c>
      <c r="D50" s="168"/>
      <c r="E50" s="168"/>
      <c r="F50" s="196">
        <f>IF(G6="SIM","",SUM('[1]MEM.CÁLC.FP.'!G12:G15))</f>
        <v>0</v>
      </c>
      <c r="G50" s="197"/>
      <c r="H50" s="23"/>
      <c r="I50" s="31"/>
      <c r="J50" s="18"/>
      <c r="K50" s="18"/>
    </row>
    <row r="51" spans="1:13" ht="18" customHeight="1" x14ac:dyDescent="0.2">
      <c r="A51" t="s">
        <v>49</v>
      </c>
      <c r="B51" s="20" t="s">
        <v>50</v>
      </c>
      <c r="C51" s="168" t="s">
        <v>70</v>
      </c>
      <c r="D51" s="168"/>
      <c r="E51" s="168"/>
      <c r="F51" s="196">
        <f>SUM('[1]MEM.CÁLC.FP.'!H12:H15)</f>
        <v>0</v>
      </c>
      <c r="G51" s="197"/>
      <c r="H51" s="23"/>
      <c r="I51" s="30"/>
      <c r="J51" s="18"/>
      <c r="K51" s="18"/>
    </row>
    <row r="52" spans="1:13" ht="18" customHeight="1" x14ac:dyDescent="0.2">
      <c r="C52" s="173" t="s">
        <v>71</v>
      </c>
      <c r="D52" s="173"/>
      <c r="E52" s="173"/>
      <c r="F52" s="190">
        <f>SUM(F53:G60)</f>
        <v>22533.01</v>
      </c>
      <c r="G52" s="191"/>
      <c r="H52" s="17"/>
      <c r="I52" s="11"/>
      <c r="J52" s="18"/>
      <c r="K52" s="18"/>
    </row>
    <row r="53" spans="1:13" ht="18" customHeight="1" x14ac:dyDescent="0.2">
      <c r="A53" t="s">
        <v>72</v>
      </c>
      <c r="B53" s="20" t="s">
        <v>73</v>
      </c>
      <c r="C53" s="174" t="s">
        <v>74</v>
      </c>
      <c r="D53" s="174"/>
      <c r="E53" s="174"/>
      <c r="F53" s="188">
        <v>20772.18</v>
      </c>
      <c r="G53" s="189"/>
      <c r="H53" s="23"/>
      <c r="I53" s="11"/>
      <c r="J53" s="18"/>
      <c r="K53" s="18"/>
    </row>
    <row r="54" spans="1:13" ht="18" customHeight="1" x14ac:dyDescent="0.2">
      <c r="A54" t="s">
        <v>75</v>
      </c>
      <c r="B54" s="20" t="s">
        <v>76</v>
      </c>
      <c r="C54" s="174" t="s">
        <v>77</v>
      </c>
      <c r="D54" s="174"/>
      <c r="E54" s="174"/>
      <c r="F54" s="188">
        <v>1437.26</v>
      </c>
      <c r="G54" s="189"/>
      <c r="H54" s="23"/>
      <c r="I54" s="11"/>
      <c r="J54" s="18"/>
      <c r="K54" s="18"/>
      <c r="L54" s="27"/>
    </row>
    <row r="55" spans="1:13" ht="18" customHeight="1" x14ac:dyDescent="0.2">
      <c r="A55" t="s">
        <v>78</v>
      </c>
      <c r="B55" s="20" t="s">
        <v>79</v>
      </c>
      <c r="C55" s="174" t="s">
        <v>80</v>
      </c>
      <c r="D55" s="174"/>
      <c r="E55" s="174"/>
      <c r="F55" s="188"/>
      <c r="G55" s="189"/>
      <c r="H55" s="23"/>
      <c r="I55" s="11"/>
      <c r="J55" s="18"/>
      <c r="K55" s="18"/>
      <c r="L55" s="27"/>
    </row>
    <row r="56" spans="1:13" ht="18" customHeight="1" x14ac:dyDescent="0.2">
      <c r="A56" t="s">
        <v>81</v>
      </c>
      <c r="B56" s="20" t="s">
        <v>82</v>
      </c>
      <c r="C56" s="174" t="s">
        <v>83</v>
      </c>
      <c r="D56" s="174"/>
      <c r="E56" s="174"/>
      <c r="F56" s="188">
        <v>115.57</v>
      </c>
      <c r="G56" s="189"/>
      <c r="H56" s="23"/>
      <c r="I56" s="11"/>
      <c r="J56" s="18"/>
      <c r="K56" s="18"/>
      <c r="L56" s="19"/>
    </row>
    <row r="57" spans="1:13" ht="18" customHeight="1" x14ac:dyDescent="0.2">
      <c r="A57" t="s">
        <v>84</v>
      </c>
      <c r="B57" s="20" t="s">
        <v>85</v>
      </c>
      <c r="C57" s="174" t="s">
        <v>86</v>
      </c>
      <c r="D57" s="174"/>
      <c r="E57" s="174"/>
      <c r="F57" s="188"/>
      <c r="G57" s="189"/>
      <c r="H57" s="23"/>
      <c r="I57" s="11"/>
      <c r="J57" s="18"/>
      <c r="K57" s="18"/>
      <c r="L57" s="19"/>
      <c r="M57" s="19"/>
    </row>
    <row r="58" spans="1:13" ht="18" customHeight="1" x14ac:dyDescent="0.2">
      <c r="A58" t="s">
        <v>87</v>
      </c>
      <c r="B58" s="20" t="s">
        <v>88</v>
      </c>
      <c r="C58" s="174" t="s">
        <v>89</v>
      </c>
      <c r="D58" s="174"/>
      <c r="E58" s="174"/>
      <c r="F58" s="188"/>
      <c r="G58" s="189"/>
      <c r="H58" s="23"/>
      <c r="I58" s="11"/>
      <c r="J58" s="18"/>
      <c r="K58" s="18"/>
      <c r="L58" s="19"/>
      <c r="M58" s="19"/>
    </row>
    <row r="59" spans="1:13" ht="18" customHeight="1" x14ac:dyDescent="0.2">
      <c r="A59" t="s">
        <v>90</v>
      </c>
      <c r="B59" s="20" t="s">
        <v>91</v>
      </c>
      <c r="C59" s="168" t="s">
        <v>92</v>
      </c>
      <c r="D59" s="168"/>
      <c r="E59" s="168"/>
      <c r="F59" s="194"/>
      <c r="G59" s="195"/>
      <c r="H59" s="23"/>
      <c r="I59" s="11"/>
      <c r="J59" s="18"/>
      <c r="K59" s="18"/>
      <c r="L59" s="19"/>
      <c r="M59" s="19"/>
    </row>
    <row r="60" spans="1:13" ht="18" customHeight="1" x14ac:dyDescent="0.2">
      <c r="A60" t="s">
        <v>93</v>
      </c>
      <c r="B60" s="20" t="s">
        <v>94</v>
      </c>
      <c r="C60" s="174" t="s">
        <v>95</v>
      </c>
      <c r="D60" s="174"/>
      <c r="E60" s="174"/>
      <c r="F60" s="188">
        <v>208</v>
      </c>
      <c r="G60" s="189"/>
      <c r="H60" s="23"/>
      <c r="I60" s="11"/>
      <c r="J60" s="18"/>
      <c r="K60" s="18"/>
    </row>
    <row r="61" spans="1:13" ht="18" customHeight="1" x14ac:dyDescent="0.2">
      <c r="C61" s="173" t="s">
        <v>96</v>
      </c>
      <c r="D61" s="173"/>
      <c r="E61" s="173"/>
      <c r="F61" s="190">
        <f>SUM(F62:G66)+F67+F76+F77</f>
        <v>6625.8499999999995</v>
      </c>
      <c r="G61" s="191"/>
      <c r="H61" s="17"/>
      <c r="I61" s="11"/>
      <c r="J61" s="18"/>
      <c r="K61" s="18"/>
    </row>
    <row r="62" spans="1:13" ht="18" customHeight="1" x14ac:dyDescent="0.2">
      <c r="A62" t="s">
        <v>97</v>
      </c>
      <c r="B62" s="20" t="s">
        <v>98</v>
      </c>
      <c r="C62" s="174" t="s">
        <v>99</v>
      </c>
      <c r="D62" s="174"/>
      <c r="E62" s="174"/>
      <c r="F62" s="188">
        <v>2696.96</v>
      </c>
      <c r="G62" s="189"/>
      <c r="H62" s="23"/>
      <c r="I62" s="11"/>
      <c r="J62" s="18"/>
      <c r="K62" s="18"/>
    </row>
    <row r="63" spans="1:13" ht="18" customHeight="1" x14ac:dyDescent="0.2">
      <c r="A63" t="s">
        <v>100</v>
      </c>
      <c r="B63" s="20" t="s">
        <v>79</v>
      </c>
      <c r="C63" s="174" t="s">
        <v>101</v>
      </c>
      <c r="D63" s="174"/>
      <c r="E63" s="174"/>
      <c r="F63" s="188">
        <v>719.3</v>
      </c>
      <c r="G63" s="189"/>
      <c r="H63" s="23"/>
      <c r="I63" s="11"/>
      <c r="J63" s="18"/>
      <c r="K63" s="18"/>
    </row>
    <row r="64" spans="1:13" ht="18" customHeight="1" x14ac:dyDescent="0.2">
      <c r="A64" t="s">
        <v>102</v>
      </c>
      <c r="B64" s="20" t="s">
        <v>103</v>
      </c>
      <c r="C64" s="174" t="s">
        <v>104</v>
      </c>
      <c r="D64" s="174"/>
      <c r="E64" s="174"/>
      <c r="F64" s="188">
        <v>3184.73</v>
      </c>
      <c r="G64" s="189"/>
      <c r="H64" s="23"/>
      <c r="I64" s="11"/>
      <c r="J64" s="18"/>
      <c r="K64" s="18"/>
    </row>
    <row r="65" spans="1:11" ht="18" customHeight="1" x14ac:dyDescent="0.2">
      <c r="A65" t="s">
        <v>105</v>
      </c>
      <c r="B65" s="20" t="s">
        <v>106</v>
      </c>
      <c r="C65" s="174" t="s">
        <v>107</v>
      </c>
      <c r="D65" s="174"/>
      <c r="E65" s="174"/>
      <c r="F65" s="188"/>
      <c r="G65" s="189"/>
      <c r="H65" s="23"/>
      <c r="I65" s="31"/>
      <c r="J65" s="18"/>
      <c r="K65" s="18"/>
    </row>
    <row r="66" spans="1:11" ht="18" customHeight="1" x14ac:dyDescent="0.2">
      <c r="A66" t="s">
        <v>108</v>
      </c>
      <c r="B66" s="20" t="s">
        <v>82</v>
      </c>
      <c r="C66" s="174" t="s">
        <v>109</v>
      </c>
      <c r="D66" s="174"/>
      <c r="E66" s="174"/>
      <c r="F66" s="188"/>
      <c r="G66" s="189"/>
      <c r="H66" s="23"/>
      <c r="I66" s="11"/>
      <c r="J66" s="18"/>
      <c r="K66" s="18"/>
    </row>
    <row r="67" spans="1:11" ht="18" customHeight="1" x14ac:dyDescent="0.2">
      <c r="C67" s="172" t="s">
        <v>110</v>
      </c>
      <c r="D67" s="172"/>
      <c r="E67" s="172"/>
      <c r="F67" s="184">
        <f>F68+F69</f>
        <v>0</v>
      </c>
      <c r="G67" s="185"/>
      <c r="H67" s="17"/>
      <c r="I67" s="11"/>
      <c r="J67" s="18"/>
      <c r="K67" s="18"/>
    </row>
    <row r="68" spans="1:11" ht="18" customHeight="1" x14ac:dyDescent="0.2">
      <c r="A68" t="s">
        <v>111</v>
      </c>
      <c r="B68" s="20" t="s">
        <v>112</v>
      </c>
      <c r="C68" s="168" t="s">
        <v>113</v>
      </c>
      <c r="D68" s="168"/>
      <c r="E68" s="168"/>
      <c r="F68" s="188"/>
      <c r="G68" s="189"/>
      <c r="H68" s="23"/>
      <c r="I68" s="11"/>
      <c r="J68" s="18"/>
      <c r="K68" s="18"/>
    </row>
    <row r="69" spans="1:11" ht="18" customHeight="1" x14ac:dyDescent="0.2">
      <c r="C69" s="172" t="s">
        <v>114</v>
      </c>
      <c r="D69" s="172"/>
      <c r="E69" s="172"/>
      <c r="F69" s="184">
        <f>F70+F71+F74+F75</f>
        <v>0</v>
      </c>
      <c r="G69" s="185"/>
      <c r="H69" s="17"/>
      <c r="I69" s="11"/>
      <c r="J69" s="18"/>
      <c r="K69" s="18"/>
    </row>
    <row r="70" spans="1:11" ht="18" customHeight="1" x14ac:dyDescent="0.2">
      <c r="A70" t="s">
        <v>115</v>
      </c>
      <c r="B70" s="20" t="s">
        <v>116</v>
      </c>
      <c r="C70" s="168" t="s">
        <v>117</v>
      </c>
      <c r="D70" s="168"/>
      <c r="E70" s="168"/>
      <c r="F70" s="188"/>
      <c r="G70" s="189"/>
      <c r="H70" s="23"/>
      <c r="I70" s="11"/>
      <c r="J70" s="18"/>
      <c r="K70" s="18"/>
    </row>
    <row r="71" spans="1:11" ht="18" customHeight="1" x14ac:dyDescent="0.2">
      <c r="C71" s="172" t="s">
        <v>118</v>
      </c>
      <c r="D71" s="172"/>
      <c r="E71" s="172"/>
      <c r="F71" s="184">
        <f>SUM(F72:G73)</f>
        <v>0</v>
      </c>
      <c r="G71" s="185"/>
      <c r="H71" s="17"/>
      <c r="I71" s="11"/>
      <c r="J71" s="18"/>
      <c r="K71" s="18"/>
    </row>
    <row r="72" spans="1:11" ht="18" customHeight="1" x14ac:dyDescent="0.2">
      <c r="A72" t="s">
        <v>119</v>
      </c>
      <c r="B72" s="20" t="s">
        <v>106</v>
      </c>
      <c r="C72" s="168" t="s">
        <v>120</v>
      </c>
      <c r="D72" s="168"/>
      <c r="E72" s="168"/>
      <c r="F72" s="192"/>
      <c r="G72" s="193"/>
      <c r="H72" s="23"/>
      <c r="I72" s="11"/>
      <c r="J72" s="18"/>
      <c r="K72" s="18"/>
    </row>
    <row r="73" spans="1:11" ht="18" customHeight="1" x14ac:dyDescent="0.2">
      <c r="A73" t="s">
        <v>121</v>
      </c>
      <c r="B73" s="20" t="s">
        <v>116</v>
      </c>
      <c r="C73" s="168" t="s">
        <v>122</v>
      </c>
      <c r="D73" s="168"/>
      <c r="E73" s="168"/>
      <c r="F73" s="192"/>
      <c r="G73" s="193"/>
      <c r="H73" s="23"/>
      <c r="I73" s="11"/>
      <c r="J73" s="18"/>
      <c r="K73" s="18"/>
    </row>
    <row r="74" spans="1:11" ht="18" customHeight="1" x14ac:dyDescent="0.2">
      <c r="A74" t="s">
        <v>123</v>
      </c>
      <c r="B74" s="20" t="s">
        <v>116</v>
      </c>
      <c r="C74" s="168" t="s">
        <v>124</v>
      </c>
      <c r="D74" s="168"/>
      <c r="E74" s="168"/>
      <c r="F74" s="192"/>
      <c r="G74" s="193"/>
      <c r="H74" s="23"/>
      <c r="I74" s="11"/>
      <c r="J74" s="18"/>
      <c r="K74" s="18"/>
    </row>
    <row r="75" spans="1:11" ht="18" customHeight="1" x14ac:dyDescent="0.2">
      <c r="A75" t="s">
        <v>125</v>
      </c>
      <c r="B75" s="20" t="s">
        <v>94</v>
      </c>
      <c r="C75" s="168" t="s">
        <v>126</v>
      </c>
      <c r="D75" s="168"/>
      <c r="E75" s="168"/>
      <c r="F75" s="192"/>
      <c r="G75" s="193"/>
      <c r="H75" s="23"/>
      <c r="I75" s="11"/>
      <c r="J75" s="18"/>
      <c r="K75" s="18"/>
    </row>
    <row r="76" spans="1:11" ht="18" customHeight="1" x14ac:dyDescent="0.2">
      <c r="A76" t="s">
        <v>127</v>
      </c>
      <c r="B76" s="20" t="s">
        <v>128</v>
      </c>
      <c r="C76" s="177" t="s">
        <v>129</v>
      </c>
      <c r="D76" s="177"/>
      <c r="E76" s="177"/>
      <c r="F76" s="188">
        <v>24.86</v>
      </c>
      <c r="G76" s="189"/>
      <c r="H76" s="23"/>
      <c r="I76" s="32"/>
      <c r="J76" s="33"/>
      <c r="K76" s="33"/>
    </row>
    <row r="77" spans="1:11" ht="18" customHeight="1" x14ac:dyDescent="0.2">
      <c r="A77" t="s">
        <v>130</v>
      </c>
      <c r="B77" s="20" t="s">
        <v>94</v>
      </c>
      <c r="C77" s="174" t="s">
        <v>131</v>
      </c>
      <c r="D77" s="174"/>
      <c r="E77" s="174"/>
      <c r="F77" s="188"/>
      <c r="G77" s="189"/>
      <c r="H77" s="23"/>
      <c r="I77" s="11"/>
      <c r="J77" s="18"/>
      <c r="K77" s="18"/>
    </row>
    <row r="78" spans="1:11" ht="18" customHeight="1" x14ac:dyDescent="0.2">
      <c r="C78" s="173" t="s">
        <v>132</v>
      </c>
      <c r="D78" s="173"/>
      <c r="E78" s="173"/>
      <c r="F78" s="190">
        <f>F79+F80+F83</f>
        <v>1131.02</v>
      </c>
      <c r="G78" s="191"/>
      <c r="H78" s="34"/>
      <c r="I78" s="11"/>
      <c r="J78" s="18"/>
      <c r="K78" s="18"/>
    </row>
    <row r="79" spans="1:11" ht="18" customHeight="1" x14ac:dyDescent="0.25">
      <c r="A79" s="35" t="s">
        <v>133</v>
      </c>
      <c r="B79" s="20" t="s">
        <v>134</v>
      </c>
      <c r="C79" s="174" t="s">
        <v>135</v>
      </c>
      <c r="D79" s="174"/>
      <c r="E79" s="174"/>
      <c r="F79" s="186">
        <f>SUMIF('[1]TCE - ANEXO IV - Preencher'!$D$1:$D$65536,'CONTÁBIL- FINANCEIRA '!A79,'[1]TCE - ANEXO IV - Preencher'!$N$1:$N$65536)</f>
        <v>254.05</v>
      </c>
      <c r="G79" s="147"/>
      <c r="H79" s="23"/>
      <c r="I79" s="11"/>
      <c r="J79" s="18"/>
      <c r="K79" s="18"/>
    </row>
    <row r="80" spans="1:11" ht="18" customHeight="1" x14ac:dyDescent="0.2">
      <c r="C80" s="172" t="s">
        <v>136</v>
      </c>
      <c r="D80" s="172"/>
      <c r="E80" s="172"/>
      <c r="F80" s="184">
        <f>F81+F82</f>
        <v>0</v>
      </c>
      <c r="G80" s="185"/>
      <c r="H80" s="17"/>
      <c r="I80" s="11"/>
      <c r="J80" s="18"/>
      <c r="K80" s="18"/>
    </row>
    <row r="81" spans="1:11" ht="18.75" x14ac:dyDescent="0.25">
      <c r="A81" s="35" t="s">
        <v>137</v>
      </c>
      <c r="B81" s="20" t="s">
        <v>138</v>
      </c>
      <c r="C81" s="174" t="s">
        <v>139</v>
      </c>
      <c r="D81" s="174"/>
      <c r="E81" s="174"/>
      <c r="F81" s="186">
        <f>SUMIF('[1]TCE - ANEXO IV - Preencher'!$D$1:$D$65536,'CONTÁBIL- FINANCEIRA '!A81,'[1]TCE - ANEXO IV - Preencher'!$N$1:$N$65536)</f>
        <v>0</v>
      </c>
      <c r="G81" s="147"/>
      <c r="H81" s="23"/>
      <c r="I81" s="11"/>
      <c r="J81" s="18"/>
      <c r="K81" s="18"/>
    </row>
    <row r="82" spans="1:11" ht="18.75" x14ac:dyDescent="0.25">
      <c r="A82" s="35" t="s">
        <v>140</v>
      </c>
      <c r="B82" s="20" t="s">
        <v>138</v>
      </c>
      <c r="C82" s="174" t="s">
        <v>141</v>
      </c>
      <c r="D82" s="174"/>
      <c r="E82" s="174"/>
      <c r="F82" s="186">
        <f>SUMIF('[1]TCE - ANEXO IV - Preencher'!$D$1:$D$65536,'CONTÁBIL- FINANCEIRA '!A82,'[1]TCE - ANEXO IV - Preencher'!$N$1:$N$65536)</f>
        <v>0</v>
      </c>
      <c r="G82" s="147"/>
      <c r="H82" s="23"/>
      <c r="I82" s="11"/>
      <c r="J82" s="18"/>
      <c r="K82" s="18"/>
    </row>
    <row r="83" spans="1:11" ht="18" customHeight="1" x14ac:dyDescent="0.2">
      <c r="C83" s="172" t="s">
        <v>142</v>
      </c>
      <c r="D83" s="172"/>
      <c r="E83" s="172"/>
      <c r="F83" s="184">
        <f>F84+F85</f>
        <v>876.97</v>
      </c>
      <c r="G83" s="185"/>
      <c r="H83" s="17"/>
      <c r="I83" s="11"/>
      <c r="J83" s="18"/>
      <c r="K83" s="18"/>
    </row>
    <row r="84" spans="1:11" ht="18.75" x14ac:dyDescent="0.25">
      <c r="A84" s="35" t="s">
        <v>143</v>
      </c>
      <c r="B84" s="20" t="s">
        <v>144</v>
      </c>
      <c r="C84" s="174" t="s">
        <v>145</v>
      </c>
      <c r="D84" s="174"/>
      <c r="E84" s="174"/>
      <c r="F84" s="186">
        <f>SUMIF('[1]TCE - ANEXO IV - Preencher'!$D$1:$D$65536,'CONTÁBIL- FINANCEIRA '!A84,'[1]TCE - ANEXO IV - Preencher'!$N$1:$N$65536)</f>
        <v>510</v>
      </c>
      <c r="G84" s="147"/>
      <c r="H84" s="23"/>
      <c r="I84" s="11"/>
      <c r="J84" s="18"/>
      <c r="K84" s="18"/>
    </row>
    <row r="85" spans="1:11" ht="18.75" x14ac:dyDescent="0.25">
      <c r="A85" s="35" t="s">
        <v>146</v>
      </c>
      <c r="B85" s="20" t="s">
        <v>144</v>
      </c>
      <c r="C85" s="187" t="s">
        <v>147</v>
      </c>
      <c r="D85" s="187"/>
      <c r="E85" s="187"/>
      <c r="F85" s="186">
        <f>SUMIF('[1]TCE - ANEXO IV - Preencher'!$D$1:$D$65536,'CONTÁBIL- FINANCEIRA '!A85,'[1]TCE - ANEXO IV - Preencher'!$N$1:$N$65536)</f>
        <v>366.97</v>
      </c>
      <c r="G85" s="147"/>
      <c r="H85" s="23"/>
      <c r="I85" s="11"/>
      <c r="J85" s="18"/>
      <c r="K85" s="18"/>
    </row>
    <row r="86" spans="1:11" ht="15.75" customHeight="1" x14ac:dyDescent="0.2">
      <c r="C86" s="36"/>
      <c r="D86" s="37"/>
      <c r="E86" s="38"/>
      <c r="F86" s="161"/>
      <c r="G86" s="161"/>
      <c r="H86" s="39"/>
      <c r="I86" s="11"/>
      <c r="J86" s="18"/>
      <c r="K86" s="18"/>
    </row>
    <row r="87" spans="1:11" ht="15.75" customHeight="1" x14ac:dyDescent="0.2">
      <c r="D87" s="28" t="s">
        <v>148</v>
      </c>
      <c r="E87" s="41" t="s">
        <v>149</v>
      </c>
      <c r="F87" s="105" t="s">
        <v>148</v>
      </c>
      <c r="G87" s="105"/>
      <c r="H87" s="42"/>
      <c r="I87" s="11"/>
      <c r="J87" s="18"/>
      <c r="K87" s="18"/>
    </row>
    <row r="88" spans="1:11" ht="15.75" customHeight="1" x14ac:dyDescent="0.2">
      <c r="C88" s="43"/>
      <c r="D88" s="44" t="s">
        <v>150</v>
      </c>
      <c r="E88" s="45" t="s">
        <v>151</v>
      </c>
      <c r="F88" s="181" t="s">
        <v>152</v>
      </c>
      <c r="G88" s="181"/>
      <c r="H88" s="17"/>
      <c r="I88" s="11"/>
      <c r="J88" s="18"/>
      <c r="K88" s="18"/>
    </row>
    <row r="89" spans="1:11" ht="15.75" x14ac:dyDescent="0.2">
      <c r="C89" s="162"/>
      <c r="D89" s="182" t="str">
        <f>D1</f>
        <v xml:space="preserve">         PREFEITURA DA CIDADE DO RECIFE</v>
      </c>
      <c r="E89" s="182"/>
      <c r="F89" s="164" t="str">
        <f>F1</f>
        <v>Janeiro/2020 - Versão 4.0</v>
      </c>
      <c r="G89" s="164"/>
      <c r="H89" s="17"/>
      <c r="I89" s="11"/>
      <c r="J89" s="18"/>
      <c r="K89" s="18"/>
    </row>
    <row r="90" spans="1:11" ht="15.75" x14ac:dyDescent="0.2">
      <c r="C90" s="162"/>
      <c r="D90" s="183" t="str">
        <f>D2</f>
        <v xml:space="preserve">        SECRETARIA DE SAÚDE DO MUNICÍPIO DE RECIFE</v>
      </c>
      <c r="E90" s="183"/>
      <c r="F90" s="165" t="str">
        <f>F2</f>
        <v>MÊS/ANO COMPETÊNCIA</v>
      </c>
      <c r="G90" s="165" t="str">
        <f>G2</f>
        <v>ANO CONTRATO</v>
      </c>
      <c r="H90" s="17"/>
      <c r="I90" s="11"/>
      <c r="J90" s="18"/>
      <c r="K90" s="18"/>
    </row>
    <row r="91" spans="1:11" ht="15.75" x14ac:dyDescent="0.2">
      <c r="C91" s="162"/>
      <c r="D91" s="183" t="str">
        <f>D3</f>
        <v xml:space="preserve">        SECRETARIA  DE ADMINISTRAÇÃO E FINANÇAS</v>
      </c>
      <c r="E91" s="183"/>
      <c r="F91" s="165"/>
      <c r="G91" s="165"/>
      <c r="H91" s="17"/>
      <c r="I91" s="11"/>
      <c r="J91" s="18"/>
      <c r="K91" s="18"/>
    </row>
    <row r="92" spans="1:11" ht="15.75" x14ac:dyDescent="0.2">
      <c r="C92" s="162"/>
      <c r="D92" s="178" t="str">
        <f>D4</f>
        <v xml:space="preserve">        GERÊNCIA GERAL DE ADMINISTRAÇÃO, FINANÇAS, CONVÊNIOS E CONTRATOS</v>
      </c>
      <c r="E92" s="178"/>
      <c r="F92" s="153" t="str">
        <f>$F$4</f>
        <v>FEVEREIRO 2020</v>
      </c>
      <c r="G92" s="179">
        <f>IF(G4=0,"",G4)</f>
        <v>4</v>
      </c>
      <c r="H92" s="17"/>
      <c r="I92" s="11"/>
      <c r="J92" s="18"/>
      <c r="K92" s="18"/>
    </row>
    <row r="93" spans="1:11" ht="15.75" x14ac:dyDescent="0.2">
      <c r="C93" s="5"/>
      <c r="D93" s="46" t="str">
        <f>D5</f>
        <v xml:space="preserve">       DEMONSTRATIVO DE RESULTADO CONTÁBIL - FINANCEIRO MENSAL</v>
      </c>
      <c r="E93" s="47"/>
      <c r="F93" s="154"/>
      <c r="G93" s="179"/>
      <c r="H93" s="17"/>
      <c r="I93" s="11"/>
      <c r="J93" s="18"/>
      <c r="K93" s="18"/>
    </row>
    <row r="94" spans="1:11" ht="18" customHeight="1" x14ac:dyDescent="0.2">
      <c r="C94" s="157" t="s">
        <v>9</v>
      </c>
      <c r="D94" s="157"/>
      <c r="E94" s="158" t="s">
        <v>10</v>
      </c>
      <c r="F94" s="158"/>
      <c r="G94" s="158"/>
      <c r="H94" s="17"/>
      <c r="I94" s="11"/>
      <c r="J94" s="18"/>
      <c r="K94" s="18"/>
    </row>
    <row r="95" spans="1:11" ht="18" customHeight="1" x14ac:dyDescent="0.2">
      <c r="C95" s="148" t="str">
        <f>IF(C7=0,"",C7)</f>
        <v xml:space="preserve">UPAE ARRUDA </v>
      </c>
      <c r="D95" s="148"/>
      <c r="E95" s="180" t="str">
        <f>IF(E7=0,"",E7)</f>
        <v xml:space="preserve">ADRIANA BEZERRA </v>
      </c>
      <c r="F95" s="180"/>
      <c r="G95" s="180"/>
      <c r="H95" s="17"/>
      <c r="I95" s="11"/>
      <c r="J95" s="18"/>
      <c r="K95" s="18"/>
    </row>
    <row r="96" spans="1:11" ht="18" customHeight="1" x14ac:dyDescent="0.2">
      <c r="C96" s="173" t="s">
        <v>153</v>
      </c>
      <c r="D96" s="173"/>
      <c r="E96" s="173"/>
      <c r="F96" s="107" t="s">
        <v>20</v>
      </c>
      <c r="G96" s="107"/>
      <c r="H96" s="17"/>
      <c r="I96" s="11"/>
      <c r="J96" s="18"/>
      <c r="K96" s="18"/>
    </row>
    <row r="97" spans="1:11" ht="18" customHeight="1" x14ac:dyDescent="0.2">
      <c r="C97" s="173" t="s">
        <v>154</v>
      </c>
      <c r="D97" s="173"/>
      <c r="E97" s="173"/>
      <c r="F97" s="111">
        <f>F98+F101+F102+F103+F110+F108+F109</f>
        <v>22482.52</v>
      </c>
      <c r="G97" s="111"/>
      <c r="H97" s="17"/>
      <c r="I97" s="11"/>
      <c r="J97" s="18"/>
      <c r="K97" s="18"/>
    </row>
    <row r="98" spans="1:11" ht="18" customHeight="1" x14ac:dyDescent="0.2">
      <c r="C98" s="172" t="s">
        <v>155</v>
      </c>
      <c r="D98" s="172"/>
      <c r="E98" s="172"/>
      <c r="F98" s="176">
        <f>SUM(F99:G100)</f>
        <v>1614.09</v>
      </c>
      <c r="G98" s="176"/>
      <c r="H98" s="17"/>
      <c r="I98" s="11"/>
      <c r="J98" s="18"/>
      <c r="K98" s="18"/>
    </row>
    <row r="99" spans="1:11" ht="18" customHeight="1" x14ac:dyDescent="0.25">
      <c r="A99" s="35" t="s">
        <v>156</v>
      </c>
      <c r="B99" s="20" t="s">
        <v>157</v>
      </c>
      <c r="C99" s="168" t="s">
        <v>158</v>
      </c>
      <c r="D99" s="168"/>
      <c r="E99" s="168"/>
      <c r="F99" s="169">
        <f>SUMIF('[1]TCE - ANEXO IV - Preencher'!$D$1:$D$65536,'CONTÁBIL- FINANCEIRA '!A99,'[1]TCE - ANEXO IV - Preencher'!$N$1:$N$65536)</f>
        <v>1614.09</v>
      </c>
      <c r="G99" s="169"/>
      <c r="H99" s="23"/>
      <c r="I99" s="11"/>
      <c r="J99" s="18"/>
      <c r="K99" s="18"/>
    </row>
    <row r="100" spans="1:11" ht="18" customHeight="1" x14ac:dyDescent="0.25">
      <c r="A100" s="35" t="s">
        <v>159</v>
      </c>
      <c r="B100" s="20" t="s">
        <v>160</v>
      </c>
      <c r="C100" s="168" t="s">
        <v>161</v>
      </c>
      <c r="D100" s="168"/>
      <c r="E100" s="168"/>
      <c r="F100" s="169">
        <f>SUMIF('[1]TCE - ANEXO IV - Preencher'!$D$1:$D$65536,'CONTÁBIL- FINANCEIRA '!A100,'[1]TCE - ANEXO IV - Preencher'!$N$1:$N$65536)</f>
        <v>0</v>
      </c>
      <c r="G100" s="169"/>
      <c r="H100" s="23"/>
      <c r="I100" s="11"/>
      <c r="J100" s="18"/>
      <c r="K100" s="18"/>
    </row>
    <row r="101" spans="1:11" ht="18" customHeight="1" x14ac:dyDescent="0.25">
      <c r="A101" s="35" t="s">
        <v>162</v>
      </c>
      <c r="B101" s="20" t="s">
        <v>163</v>
      </c>
      <c r="C101" s="174" t="s">
        <v>164</v>
      </c>
      <c r="D101" s="174"/>
      <c r="E101" s="174"/>
      <c r="F101" s="109">
        <f>SUMIF('[1]TCE - ANEXO IV - Preencher'!$D$1:$D$65536,'CONTÁBIL- FINANCEIRA '!A101,'[1]TCE - ANEXO IV - Preencher'!$N$1:$N$65536)</f>
        <v>860.67</v>
      </c>
      <c r="G101" s="109"/>
      <c r="H101" s="23"/>
      <c r="I101" s="11"/>
      <c r="J101" s="18"/>
      <c r="K101" s="18"/>
    </row>
    <row r="102" spans="1:11" ht="18" customHeight="1" x14ac:dyDescent="0.25">
      <c r="A102" s="35" t="s">
        <v>165</v>
      </c>
      <c r="B102" s="20" t="s">
        <v>166</v>
      </c>
      <c r="C102" s="174" t="s">
        <v>167</v>
      </c>
      <c r="D102" s="174"/>
      <c r="E102" s="174"/>
      <c r="F102" s="109">
        <f>SUMIF('[1]TCE - ANEXO IV - Preencher'!$D$1:$D$65536,'CONTÁBIL- FINANCEIRA '!A102,'[1]TCE - ANEXO IV - Preencher'!$N$1:$N$65536)</f>
        <v>6126.31</v>
      </c>
      <c r="G102" s="109"/>
      <c r="H102" s="23"/>
      <c r="I102" s="11"/>
      <c r="J102" s="18"/>
      <c r="K102" s="18"/>
    </row>
    <row r="103" spans="1:11" ht="18" customHeight="1" x14ac:dyDescent="0.2">
      <c r="C103" s="173" t="s">
        <v>168</v>
      </c>
      <c r="D103" s="173"/>
      <c r="E103" s="173"/>
      <c r="F103" s="111">
        <f>F104+F105+F106+F107</f>
        <v>13765.44</v>
      </c>
      <c r="G103" s="111"/>
      <c r="H103" s="17"/>
      <c r="I103" s="11"/>
      <c r="J103" s="18"/>
      <c r="K103" s="18"/>
    </row>
    <row r="104" spans="1:11" ht="18" customHeight="1" x14ac:dyDescent="0.25">
      <c r="A104" s="35" t="s">
        <v>169</v>
      </c>
      <c r="B104" s="20" t="s">
        <v>170</v>
      </c>
      <c r="C104" s="168" t="s">
        <v>171</v>
      </c>
      <c r="D104" s="168"/>
      <c r="E104" s="168"/>
      <c r="F104" s="169">
        <f>SUMIF('[1]TCE - ANEXO IV - Preencher'!$D$1:$D$65536,'CONTÁBIL- FINANCEIRA '!A104,'[1]TCE - ANEXO IV - Preencher'!$N$1:$N$65536)</f>
        <v>0</v>
      </c>
      <c r="G104" s="169"/>
      <c r="H104" s="23"/>
      <c r="I104" s="11"/>
      <c r="J104" s="18"/>
      <c r="K104" s="18"/>
    </row>
    <row r="105" spans="1:11" ht="18" customHeight="1" x14ac:dyDescent="0.25">
      <c r="A105" s="35" t="s">
        <v>172</v>
      </c>
      <c r="B105" s="20" t="s">
        <v>173</v>
      </c>
      <c r="C105" s="168" t="s">
        <v>174</v>
      </c>
      <c r="D105" s="168"/>
      <c r="E105" s="168"/>
      <c r="F105" s="169">
        <f>SUMIF('[1]TCE - ANEXO IV - Preencher'!$D$1:$D$65536,'CONTÁBIL- FINANCEIRA '!A105,'[1]TCE - ANEXO IV - Preencher'!$N$1:$N$65536)</f>
        <v>13765.44</v>
      </c>
      <c r="G105" s="169"/>
      <c r="H105" s="23"/>
      <c r="I105" s="11"/>
      <c r="J105" s="18"/>
      <c r="K105" s="18"/>
    </row>
    <row r="106" spans="1:11" ht="18" customHeight="1" x14ac:dyDescent="0.25">
      <c r="A106" s="35" t="s">
        <v>175</v>
      </c>
      <c r="B106" s="20" t="s">
        <v>176</v>
      </c>
      <c r="C106" s="168" t="s">
        <v>177</v>
      </c>
      <c r="D106" s="168"/>
      <c r="E106" s="168"/>
      <c r="F106" s="169">
        <f>SUMIF('[1]TCE - ANEXO IV - Preencher'!$D$1:$D$65536,'CONTÁBIL- FINANCEIRA '!A106,'[1]TCE - ANEXO IV - Preencher'!$N$1:$N$65536)</f>
        <v>0</v>
      </c>
      <c r="G106" s="169"/>
      <c r="H106" s="23"/>
      <c r="I106" s="11"/>
      <c r="J106" s="18"/>
      <c r="K106" s="18"/>
    </row>
    <row r="107" spans="1:11" ht="18" customHeight="1" x14ac:dyDescent="0.25">
      <c r="A107" s="35" t="s">
        <v>178</v>
      </c>
      <c r="B107" s="20" t="s">
        <v>179</v>
      </c>
      <c r="C107" s="168" t="s">
        <v>180</v>
      </c>
      <c r="D107" s="168"/>
      <c r="E107" s="168"/>
      <c r="F107" s="169">
        <f>SUMIF('[1]TCE - ANEXO IV - Preencher'!$D$1:$D$65536,'CONTÁBIL- FINANCEIRA '!A107,'[1]TCE - ANEXO IV - Preencher'!$N$1:$N$65536)</f>
        <v>0</v>
      </c>
      <c r="G107" s="169"/>
      <c r="H107" s="23"/>
      <c r="I107" s="11"/>
      <c r="J107" s="18"/>
      <c r="K107" s="18"/>
    </row>
    <row r="108" spans="1:11" ht="18" customHeight="1" x14ac:dyDescent="0.25">
      <c r="A108" s="35" t="s">
        <v>181</v>
      </c>
      <c r="B108" s="20" t="s">
        <v>182</v>
      </c>
      <c r="C108" s="168" t="s">
        <v>183</v>
      </c>
      <c r="D108" s="168"/>
      <c r="E108" s="168"/>
      <c r="F108" s="169">
        <f>SUMIF('[1]TCE - ANEXO IV - Preencher'!$D$1:$D$65536,'CONTÁBIL- FINANCEIRA '!A108,'[1]TCE - ANEXO IV - Preencher'!$N$1:$N$65536)</f>
        <v>0</v>
      </c>
      <c r="G108" s="169"/>
      <c r="H108" s="23"/>
      <c r="I108" s="11"/>
      <c r="J108" s="18"/>
      <c r="K108" s="18"/>
    </row>
    <row r="109" spans="1:11" ht="18" customHeight="1" x14ac:dyDescent="0.25">
      <c r="A109" s="35" t="s">
        <v>184</v>
      </c>
      <c r="B109" s="20" t="s">
        <v>185</v>
      </c>
      <c r="C109" s="168" t="s">
        <v>186</v>
      </c>
      <c r="D109" s="168"/>
      <c r="E109" s="168"/>
      <c r="F109" s="169">
        <f>SUMIF('[1]TCE - ANEXO IV - Preencher'!$D$1:$D$65536,'CONTÁBIL- FINANCEIRA '!A109,'[1]TCE - ANEXO IV - Preencher'!$N$1:$N$65536)</f>
        <v>0</v>
      </c>
      <c r="G109" s="169"/>
      <c r="H109" s="23"/>
      <c r="I109" s="11"/>
      <c r="J109" s="18"/>
      <c r="K109" s="18"/>
    </row>
    <row r="110" spans="1:11" ht="18" customHeight="1" x14ac:dyDescent="0.2">
      <c r="C110" s="172" t="s">
        <v>187</v>
      </c>
      <c r="D110" s="172"/>
      <c r="E110" s="172"/>
      <c r="F110" s="176">
        <f>F111+F112</f>
        <v>116.01</v>
      </c>
      <c r="G110" s="176"/>
      <c r="H110" s="17"/>
      <c r="I110" s="11"/>
      <c r="J110" s="18"/>
      <c r="K110" s="18"/>
    </row>
    <row r="111" spans="1:11" ht="18" customHeight="1" x14ac:dyDescent="0.2">
      <c r="A111" t="s">
        <v>188</v>
      </c>
      <c r="B111" s="20" t="s">
        <v>189</v>
      </c>
      <c r="C111" s="168" t="s">
        <v>190</v>
      </c>
      <c r="D111" s="168"/>
      <c r="E111" s="168"/>
      <c r="F111" s="169">
        <f>SUMIF('[1]TCE - ANEXO IV - Preencher'!$D$1:$D$65536,'CONTÁBIL- FINANCEIRA '!A111,'[1]TCE - ANEXO IV - Preencher'!$N$1:$N$65536)</f>
        <v>0</v>
      </c>
      <c r="G111" s="169"/>
      <c r="H111" s="23"/>
      <c r="I111" s="11"/>
      <c r="J111" s="18"/>
      <c r="K111" s="18"/>
    </row>
    <row r="112" spans="1:11" ht="18" customHeight="1" x14ac:dyDescent="0.25">
      <c r="A112" s="35" t="s">
        <v>191</v>
      </c>
      <c r="B112" s="20" t="s">
        <v>138</v>
      </c>
      <c r="C112" s="168" t="s">
        <v>192</v>
      </c>
      <c r="D112" s="168"/>
      <c r="E112" s="168"/>
      <c r="F112" s="169">
        <f>SUMIF('[1]TCE - ANEXO IV - Preencher'!$D$1:$D$65536,'CONTÁBIL- FINANCEIRA '!A112,'[1]TCE - ANEXO IV - Preencher'!$N$1:$N$65536)</f>
        <v>116.01</v>
      </c>
      <c r="G112" s="169"/>
      <c r="H112" s="23"/>
      <c r="I112" s="11"/>
      <c r="J112" s="18"/>
      <c r="K112" s="18"/>
    </row>
    <row r="113" spans="1:11" ht="18" customHeight="1" x14ac:dyDescent="0.2">
      <c r="C113" s="173" t="s">
        <v>193</v>
      </c>
      <c r="D113" s="173"/>
      <c r="E113" s="173"/>
      <c r="F113" s="111">
        <f>F114+F129+F133</f>
        <v>101266.41</v>
      </c>
      <c r="G113" s="111"/>
      <c r="H113" s="34"/>
      <c r="I113" s="11"/>
      <c r="J113" s="18"/>
      <c r="K113" s="18"/>
    </row>
    <row r="114" spans="1:11" ht="18" customHeight="1" x14ac:dyDescent="0.2">
      <c r="C114" s="173" t="s">
        <v>194</v>
      </c>
      <c r="D114" s="173"/>
      <c r="E114" s="173"/>
      <c r="F114" s="111">
        <f>F115+F122+F126</f>
        <v>39469.020000000004</v>
      </c>
      <c r="G114" s="111"/>
      <c r="H114" s="17"/>
      <c r="I114" s="11"/>
      <c r="J114" s="18"/>
      <c r="K114" s="18"/>
    </row>
    <row r="115" spans="1:11" ht="18" customHeight="1" x14ac:dyDescent="0.2">
      <c r="C115" s="172" t="s">
        <v>195</v>
      </c>
      <c r="D115" s="172"/>
      <c r="E115" s="172"/>
      <c r="F115" s="176">
        <f>SUM(F116:G121)</f>
        <v>37223.94</v>
      </c>
      <c r="G115" s="176"/>
      <c r="H115" s="17"/>
      <c r="I115" s="11"/>
      <c r="J115" s="18"/>
      <c r="K115" s="18"/>
    </row>
    <row r="116" spans="1:11" ht="18" customHeight="1" x14ac:dyDescent="0.25">
      <c r="A116" s="35" t="s">
        <v>196</v>
      </c>
      <c r="B116" s="20" t="s">
        <v>197</v>
      </c>
      <c r="C116" s="174" t="s">
        <v>198</v>
      </c>
      <c r="D116" s="174"/>
      <c r="E116" s="174"/>
      <c r="F116" s="109">
        <f>SUMIF('[1]TCE - ANEXO IV - Preencher'!$D$1:$D$65536,'CONTÁBIL- FINANCEIRA '!A116,'[1]TCE - ANEXO IV - Preencher'!$N$1:$N$65536)</f>
        <v>78.72</v>
      </c>
      <c r="G116" s="109"/>
      <c r="H116" s="23"/>
      <c r="I116" s="11"/>
      <c r="J116" s="18"/>
      <c r="K116" s="18"/>
    </row>
    <row r="117" spans="1:11" ht="18" customHeight="1" x14ac:dyDescent="0.25">
      <c r="A117" s="35" t="s">
        <v>199</v>
      </c>
      <c r="B117" s="20" t="s">
        <v>200</v>
      </c>
      <c r="C117" s="174" t="s">
        <v>201</v>
      </c>
      <c r="D117" s="174"/>
      <c r="E117" s="174"/>
      <c r="F117" s="109">
        <f>SUMIF('[1]TCE - ANEXO IV - Preencher'!$D$1:$D$65536,'CONTÁBIL- FINANCEIRA '!A117,'[1]TCE - ANEXO IV - Preencher'!$N$1:$N$65536)</f>
        <v>0</v>
      </c>
      <c r="G117" s="109"/>
      <c r="H117" s="23"/>
      <c r="I117" s="11"/>
      <c r="J117" s="18"/>
      <c r="K117" s="18"/>
    </row>
    <row r="118" spans="1:11" ht="18" customHeight="1" x14ac:dyDescent="0.25">
      <c r="A118" s="35" t="s">
        <v>202</v>
      </c>
      <c r="B118" s="20" t="s">
        <v>197</v>
      </c>
      <c r="C118" s="174" t="s">
        <v>203</v>
      </c>
      <c r="D118" s="174"/>
      <c r="E118" s="174"/>
      <c r="F118" s="109">
        <f>SUMIF('[1]TCE - ANEXO IV - Preencher'!$D$1:$D$65536,'CONTÁBIL- FINANCEIRA '!A118,'[1]TCE - ANEXO IV - Preencher'!$N$1:$N$65536)</f>
        <v>37145.22</v>
      </c>
      <c r="G118" s="109"/>
      <c r="H118" s="23"/>
      <c r="I118" s="11"/>
      <c r="J118" s="18"/>
      <c r="K118" s="18"/>
    </row>
    <row r="119" spans="1:11" ht="18" customHeight="1" x14ac:dyDescent="0.25">
      <c r="A119" s="35" t="s">
        <v>204</v>
      </c>
      <c r="B119" s="20" t="s">
        <v>205</v>
      </c>
      <c r="C119" s="174" t="s">
        <v>206</v>
      </c>
      <c r="D119" s="174"/>
      <c r="E119" s="174"/>
      <c r="F119" s="109">
        <f>SUMIF('[1]TCE - ANEXO IV - Preencher'!$D$1:$D$65536,'CONTÁBIL- FINANCEIRA '!A119,'[1]TCE - ANEXO IV - Preencher'!$N$1:$N$65536)</f>
        <v>0</v>
      </c>
      <c r="G119" s="109"/>
      <c r="H119" s="23"/>
      <c r="I119" s="11"/>
      <c r="J119" s="18"/>
      <c r="K119" s="18"/>
    </row>
    <row r="120" spans="1:11" ht="18" customHeight="1" x14ac:dyDescent="0.25">
      <c r="A120" s="35" t="s">
        <v>207</v>
      </c>
      <c r="B120" s="20" t="s">
        <v>179</v>
      </c>
      <c r="C120" s="177" t="s">
        <v>208</v>
      </c>
      <c r="D120" s="177"/>
      <c r="E120" s="177"/>
      <c r="F120" s="109">
        <f>SUMIF('[1]TCE - ANEXO IV - Preencher'!$D$1:$D$65536,'CONTÁBIL- FINANCEIRA '!A120,'[1]TCE - ANEXO IV - Preencher'!$N$1:$N$65536)</f>
        <v>0</v>
      </c>
      <c r="G120" s="109"/>
      <c r="H120" s="23"/>
      <c r="I120" s="11"/>
      <c r="J120" s="18"/>
      <c r="K120" s="18"/>
    </row>
    <row r="121" spans="1:11" ht="18" customHeight="1" x14ac:dyDescent="0.25">
      <c r="A121" s="35" t="s">
        <v>209</v>
      </c>
      <c r="B121" s="20" t="s">
        <v>138</v>
      </c>
      <c r="C121" s="174" t="s">
        <v>210</v>
      </c>
      <c r="D121" s="174"/>
      <c r="E121" s="174"/>
      <c r="F121" s="109">
        <f>SUMIF('[1]TCE - ANEXO IV - Preencher'!$D$1:$D$65536,'CONTÁBIL- FINANCEIRA '!A121,'[1]TCE - ANEXO IV - Preencher'!$N$1:$N$65536)</f>
        <v>0</v>
      </c>
      <c r="G121" s="109"/>
      <c r="H121" s="23"/>
      <c r="I121" s="11"/>
      <c r="J121" s="18"/>
      <c r="K121" s="18"/>
    </row>
    <row r="122" spans="1:11" ht="18" customHeight="1" x14ac:dyDescent="0.2">
      <c r="C122" s="172" t="s">
        <v>211</v>
      </c>
      <c r="D122" s="172"/>
      <c r="E122" s="172"/>
      <c r="F122" s="176">
        <f>SUM(F123:G125)</f>
        <v>2245.08</v>
      </c>
      <c r="G122" s="176"/>
      <c r="H122" s="17"/>
      <c r="I122" s="11"/>
      <c r="J122" s="18"/>
      <c r="K122" s="18"/>
    </row>
    <row r="123" spans="1:11" ht="18" customHeight="1" x14ac:dyDescent="0.25">
      <c r="A123" s="35" t="s">
        <v>212</v>
      </c>
      <c r="B123" s="20" t="s">
        <v>213</v>
      </c>
      <c r="C123" s="174" t="s">
        <v>214</v>
      </c>
      <c r="D123" s="174"/>
      <c r="E123" s="174"/>
      <c r="F123" s="109">
        <f>[1]RPA!K2</f>
        <v>0</v>
      </c>
      <c r="G123" s="109"/>
      <c r="H123" s="23"/>
      <c r="I123" s="11"/>
      <c r="J123" s="18"/>
      <c r="K123" s="18"/>
    </row>
    <row r="124" spans="1:11" ht="18" customHeight="1" x14ac:dyDescent="0.2">
      <c r="A124" t="s">
        <v>215</v>
      </c>
      <c r="B124" s="20" t="s">
        <v>216</v>
      </c>
      <c r="C124" s="174" t="s">
        <v>217</v>
      </c>
      <c r="D124" s="174"/>
      <c r="E124" s="174"/>
      <c r="F124" s="109">
        <f>[1]RPA!K3</f>
        <v>2245.08</v>
      </c>
      <c r="G124" s="109"/>
      <c r="H124" s="23"/>
      <c r="I124" s="11"/>
      <c r="J124" s="18"/>
      <c r="K124" s="18"/>
    </row>
    <row r="125" spans="1:11" ht="18" customHeight="1" x14ac:dyDescent="0.2">
      <c r="A125" t="s">
        <v>218</v>
      </c>
      <c r="B125" s="20" t="s">
        <v>213</v>
      </c>
      <c r="C125" s="168" t="s">
        <v>219</v>
      </c>
      <c r="D125" s="168"/>
      <c r="E125" s="168"/>
      <c r="F125" s="169">
        <f>[1]RPA!K4</f>
        <v>0</v>
      </c>
      <c r="G125" s="169"/>
      <c r="H125" s="23"/>
      <c r="I125" s="11"/>
      <c r="J125" s="18"/>
      <c r="K125" s="18"/>
    </row>
    <row r="126" spans="1:11" ht="18" customHeight="1" x14ac:dyDescent="0.2">
      <c r="C126" s="172" t="s">
        <v>220</v>
      </c>
      <c r="D126" s="172"/>
      <c r="E126" s="172"/>
      <c r="F126" s="176">
        <f>F127+F128</f>
        <v>0</v>
      </c>
      <c r="G126" s="176"/>
      <c r="H126" s="17"/>
      <c r="I126" s="11"/>
      <c r="J126" s="18"/>
      <c r="K126" s="18"/>
    </row>
    <row r="127" spans="1:11" ht="18" customHeight="1" x14ac:dyDescent="0.25">
      <c r="A127" s="35" t="s">
        <v>221</v>
      </c>
      <c r="B127" s="20" t="s">
        <v>197</v>
      </c>
      <c r="C127" s="174" t="s">
        <v>222</v>
      </c>
      <c r="D127" s="174"/>
      <c r="E127" s="174"/>
      <c r="F127" s="109">
        <f>SUMIF('[1]TCE - ANEXO IV - Preencher'!$D$1:$D$65536,'CONTÁBIL- FINANCEIRA '!A127,'[1]TCE - ANEXO IV - Preencher'!$N$1:$N$65536)</f>
        <v>0</v>
      </c>
      <c r="G127" s="109"/>
      <c r="H127" s="23"/>
      <c r="I127" s="11"/>
      <c r="J127" s="18"/>
      <c r="K127" s="18"/>
    </row>
    <row r="128" spans="1:11" ht="18" customHeight="1" x14ac:dyDescent="0.25">
      <c r="A128" s="35" t="s">
        <v>223</v>
      </c>
      <c r="B128" s="20" t="s">
        <v>197</v>
      </c>
      <c r="C128" s="174" t="s">
        <v>224</v>
      </c>
      <c r="D128" s="174"/>
      <c r="E128" s="174"/>
      <c r="F128" s="109">
        <f>SUMIF('[1]TCE - ANEXO IV - Preencher'!$D$1:$D$65536,'CONTÁBIL- FINANCEIRA '!A128,'[1]TCE - ANEXO IV - Preencher'!$N$1:$N$65536)</f>
        <v>0</v>
      </c>
      <c r="G128" s="109"/>
      <c r="H128" s="23"/>
      <c r="I128" s="11"/>
      <c r="J128" s="18"/>
      <c r="K128" s="18"/>
    </row>
    <row r="129" spans="1:11" ht="18" customHeight="1" x14ac:dyDescent="0.2">
      <c r="C129" s="173" t="s">
        <v>225</v>
      </c>
      <c r="D129" s="173"/>
      <c r="E129" s="173"/>
      <c r="F129" s="111">
        <f>SUM(F130:F132)</f>
        <v>0</v>
      </c>
      <c r="G129" s="111"/>
      <c r="H129" s="17"/>
      <c r="I129" s="11"/>
      <c r="J129" s="18"/>
      <c r="K129" s="18"/>
    </row>
    <row r="130" spans="1:11" ht="18" customHeight="1" x14ac:dyDescent="0.25">
      <c r="A130" s="35" t="s">
        <v>226</v>
      </c>
      <c r="B130" s="20" t="s">
        <v>197</v>
      </c>
      <c r="C130" s="174" t="s">
        <v>227</v>
      </c>
      <c r="D130" s="174"/>
      <c r="E130" s="174"/>
      <c r="F130" s="109">
        <f>SUMIF('[1]TCE - ANEXO IV - Preencher'!$D$1:$D$65536,'CONTÁBIL- FINANCEIRA '!A130,'[1]TCE - ANEXO IV - Preencher'!$N$1:$N$65536)</f>
        <v>0</v>
      </c>
      <c r="G130" s="109"/>
      <c r="H130" s="23"/>
      <c r="I130" s="11"/>
      <c r="J130" s="18"/>
      <c r="K130" s="18"/>
    </row>
    <row r="131" spans="1:11" ht="18" customHeight="1" x14ac:dyDescent="0.2">
      <c r="A131" t="s">
        <v>228</v>
      </c>
      <c r="B131" s="20" t="s">
        <v>213</v>
      </c>
      <c r="C131" s="174" t="s">
        <v>229</v>
      </c>
      <c r="D131" s="174"/>
      <c r="E131" s="174"/>
      <c r="F131" s="109">
        <f>[1]RPA!K5</f>
        <v>0</v>
      </c>
      <c r="G131" s="109"/>
      <c r="H131" s="23"/>
      <c r="I131" s="11"/>
      <c r="J131" s="18"/>
      <c r="K131" s="18"/>
    </row>
    <row r="132" spans="1:11" ht="18" customHeight="1" x14ac:dyDescent="0.25">
      <c r="A132" s="35" t="s">
        <v>230</v>
      </c>
      <c r="B132" s="20" t="s">
        <v>197</v>
      </c>
      <c r="C132" s="174" t="s">
        <v>231</v>
      </c>
      <c r="D132" s="174"/>
      <c r="E132" s="174"/>
      <c r="F132" s="109">
        <f>SUMIF('[1]TCE - ANEXO IV - Preencher'!$D$1:$D$65536,'CONTÁBIL- FINANCEIRA '!A132,'[1]TCE - ANEXO IV - Preencher'!$N$1:$N$65536)</f>
        <v>0</v>
      </c>
      <c r="G132" s="109"/>
      <c r="H132" s="23"/>
      <c r="I132" s="11"/>
      <c r="J132" s="18"/>
      <c r="K132" s="18"/>
    </row>
    <row r="133" spans="1:11" ht="18" customHeight="1" x14ac:dyDescent="0.2">
      <c r="C133" s="173" t="s">
        <v>232</v>
      </c>
      <c r="D133" s="173"/>
      <c r="E133" s="173"/>
      <c r="F133" s="111">
        <f>F134+F147</f>
        <v>61797.389999999992</v>
      </c>
      <c r="G133" s="111"/>
      <c r="H133" s="48"/>
      <c r="I133" s="11"/>
      <c r="J133" s="18"/>
      <c r="K133" s="18"/>
    </row>
    <row r="134" spans="1:11" ht="18" customHeight="1" x14ac:dyDescent="0.2">
      <c r="C134" s="172" t="s">
        <v>233</v>
      </c>
      <c r="D134" s="172"/>
      <c r="E134" s="172"/>
      <c r="F134" s="176">
        <f>F135+SUM(F139:F146)</f>
        <v>56991.109999999993</v>
      </c>
      <c r="G134" s="176"/>
      <c r="H134" s="49"/>
      <c r="I134" s="11"/>
      <c r="J134" s="18"/>
      <c r="K134" s="18"/>
    </row>
    <row r="135" spans="1:11" ht="18" customHeight="1" x14ac:dyDescent="0.2">
      <c r="C135" s="172" t="s">
        <v>234</v>
      </c>
      <c r="D135" s="172"/>
      <c r="E135" s="172"/>
      <c r="F135" s="176">
        <f>F136+F137+F138</f>
        <v>0</v>
      </c>
      <c r="G135" s="176"/>
      <c r="H135" s="48"/>
      <c r="I135" s="11"/>
      <c r="J135" s="18"/>
      <c r="K135" s="18"/>
    </row>
    <row r="136" spans="1:11" ht="18" customHeight="1" x14ac:dyDescent="0.25">
      <c r="A136" s="35" t="s">
        <v>235</v>
      </c>
      <c r="B136" s="20" t="s">
        <v>236</v>
      </c>
      <c r="C136" s="174" t="s">
        <v>237</v>
      </c>
      <c r="D136" s="174"/>
      <c r="E136" s="174"/>
      <c r="F136" s="109">
        <f>SUMIF('[1]TCE - ANEXO IV - Preencher'!$D$1:$D$65536,'CONTÁBIL- FINANCEIRA '!A136,'[1]TCE - ANEXO IV - Preencher'!$N$1:$N$65536)</f>
        <v>0</v>
      </c>
      <c r="G136" s="109"/>
      <c r="H136" s="23"/>
      <c r="I136" s="11"/>
      <c r="J136" s="18"/>
      <c r="K136" s="18"/>
    </row>
    <row r="137" spans="1:11" ht="18" customHeight="1" x14ac:dyDescent="0.25">
      <c r="A137" s="35" t="s">
        <v>238</v>
      </c>
      <c r="B137" s="20" t="s">
        <v>236</v>
      </c>
      <c r="C137" s="168" t="s">
        <v>239</v>
      </c>
      <c r="D137" s="168"/>
      <c r="E137" s="168"/>
      <c r="F137" s="169">
        <f>SUMIF('[1]TCE - ANEXO IV - Preencher'!$D$1:$D$65536,'CONTÁBIL- FINANCEIRA '!A137,'[1]TCE - ANEXO IV - Preencher'!$N$1:$N$65536)</f>
        <v>0</v>
      </c>
      <c r="G137" s="169"/>
      <c r="H137" s="23"/>
      <c r="I137" s="11"/>
      <c r="J137" s="18"/>
      <c r="K137" s="18"/>
    </row>
    <row r="138" spans="1:11" ht="18" customHeight="1" x14ac:dyDescent="0.25">
      <c r="A138" s="35" t="s">
        <v>240</v>
      </c>
      <c r="B138" s="20" t="s">
        <v>236</v>
      </c>
      <c r="C138" s="168" t="s">
        <v>241</v>
      </c>
      <c r="D138" s="168"/>
      <c r="E138" s="168"/>
      <c r="F138" s="169">
        <f>SUMIF('[1]TCE - ANEXO IV - Preencher'!$D$1:$D$65536,'CONTÁBIL- FINANCEIRA '!A138,'[1]TCE - ANEXO IV - Preencher'!$N$1:$N$65536)</f>
        <v>0</v>
      </c>
      <c r="G138" s="169"/>
      <c r="H138" s="23"/>
      <c r="I138" s="11"/>
      <c r="J138" s="18"/>
      <c r="K138" s="18"/>
    </row>
    <row r="139" spans="1:11" ht="18" customHeight="1" x14ac:dyDescent="0.25">
      <c r="A139" s="35" t="s">
        <v>242</v>
      </c>
      <c r="B139" s="20" t="s">
        <v>243</v>
      </c>
      <c r="C139" s="174" t="s">
        <v>244</v>
      </c>
      <c r="D139" s="174"/>
      <c r="E139" s="174"/>
      <c r="F139" s="109">
        <f>SUMIF('[1]TCE - ANEXO IV - Preencher'!$D$1:$D$65536,'CONTÁBIL- FINANCEIRA '!A139,'[1]TCE - ANEXO IV - Preencher'!$N$1:$N$65536)</f>
        <v>330</v>
      </c>
      <c r="G139" s="109"/>
      <c r="H139" s="23"/>
      <c r="I139" s="11"/>
      <c r="J139" s="18"/>
      <c r="K139" s="18"/>
    </row>
    <row r="140" spans="1:11" ht="18" customHeight="1" x14ac:dyDescent="0.25">
      <c r="A140" s="35" t="s">
        <v>245</v>
      </c>
      <c r="B140" s="20" t="s">
        <v>246</v>
      </c>
      <c r="C140" s="174" t="s">
        <v>247</v>
      </c>
      <c r="D140" s="174"/>
      <c r="E140" s="174"/>
      <c r="F140" s="109">
        <f>SUMIF('[1]TCE - ANEXO IV - Preencher'!$D$1:$D$65536,'CONTÁBIL- FINANCEIRA '!A140,'[1]TCE - ANEXO IV - Preencher'!$N$1:$N$65536)</f>
        <v>11681.88</v>
      </c>
      <c r="G140" s="109"/>
      <c r="H140" s="23"/>
      <c r="I140" s="11"/>
      <c r="J140" s="18"/>
      <c r="K140" s="18"/>
    </row>
    <row r="141" spans="1:11" ht="18" customHeight="1" x14ac:dyDescent="0.25">
      <c r="A141" s="35" t="s">
        <v>248</v>
      </c>
      <c r="B141" s="20" t="s">
        <v>249</v>
      </c>
      <c r="C141" s="175" t="s">
        <v>250</v>
      </c>
      <c r="D141" s="175"/>
      <c r="E141" s="175"/>
      <c r="F141" s="109">
        <f>SUMIF('[1]TCE - ANEXO IV - Preencher'!$D$1:$D$65536,'CONTÁBIL- FINANCEIRA '!A141,'[1]TCE - ANEXO IV - Preencher'!$N$1:$N$65536)</f>
        <v>38006.519999999997</v>
      </c>
      <c r="G141" s="109"/>
      <c r="H141" s="23"/>
      <c r="I141" s="11"/>
      <c r="J141" s="18"/>
      <c r="K141" s="18"/>
    </row>
    <row r="142" spans="1:11" ht="18" customHeight="1" x14ac:dyDescent="0.25">
      <c r="A142" s="35" t="s">
        <v>251</v>
      </c>
      <c r="B142" s="20" t="s">
        <v>138</v>
      </c>
      <c r="C142" s="174" t="s">
        <v>252</v>
      </c>
      <c r="D142" s="174"/>
      <c r="E142" s="174"/>
      <c r="F142" s="109">
        <f>SUMIF('[1]TCE - ANEXO IV - Preencher'!$D$1:$D$65536,'CONTÁBIL- FINANCEIRA '!A142,'[1]TCE - ANEXO IV - Preencher'!$N$1:$N$65536)</f>
        <v>0</v>
      </c>
      <c r="G142" s="109"/>
      <c r="H142" s="23"/>
      <c r="I142" s="11"/>
      <c r="J142" s="18"/>
      <c r="K142" s="18"/>
    </row>
    <row r="143" spans="1:11" ht="18" customHeight="1" x14ac:dyDescent="0.25">
      <c r="A143" s="35" t="s">
        <v>253</v>
      </c>
      <c r="B143" s="20" t="s">
        <v>200</v>
      </c>
      <c r="C143" s="168" t="s">
        <v>254</v>
      </c>
      <c r="D143" s="168"/>
      <c r="E143" s="168"/>
      <c r="F143" s="169">
        <f>SUMIF('[1]TCE - ANEXO IV - Preencher'!$D$1:$D$65536,'CONTÁBIL- FINANCEIRA '!A143,'[1]TCE - ANEXO IV - Preencher'!$N$1:$N$65536)</f>
        <v>0</v>
      </c>
      <c r="G143" s="169"/>
      <c r="H143" s="23"/>
      <c r="I143" s="11"/>
      <c r="J143" s="18"/>
      <c r="K143" s="18"/>
    </row>
    <row r="144" spans="1:11" ht="18" customHeight="1" x14ac:dyDescent="0.25">
      <c r="A144" s="35" t="s">
        <v>255</v>
      </c>
      <c r="B144" s="20" t="s">
        <v>243</v>
      </c>
      <c r="C144" s="168" t="s">
        <v>256</v>
      </c>
      <c r="D144" s="168"/>
      <c r="E144" s="168"/>
      <c r="F144" s="169">
        <f>SUMIF('[1]TCE - ANEXO IV - Preencher'!$D$1:$D$65536,'CONTÁBIL- FINANCEIRA '!A144,'[1]TCE - ANEXO IV - Preencher'!$N$1:$N$65536)</f>
        <v>0</v>
      </c>
      <c r="G144" s="169"/>
      <c r="H144" s="23"/>
      <c r="I144" s="11"/>
      <c r="J144" s="18"/>
      <c r="K144" s="18"/>
    </row>
    <row r="145" spans="1:11" ht="18" customHeight="1" x14ac:dyDescent="0.25">
      <c r="A145" s="35" t="s">
        <v>257</v>
      </c>
      <c r="B145" s="20" t="s">
        <v>258</v>
      </c>
      <c r="C145" s="174" t="s">
        <v>259</v>
      </c>
      <c r="D145" s="174"/>
      <c r="E145" s="174"/>
      <c r="F145" s="109">
        <f>SUMIF('[1]TCE - ANEXO IV - Preencher'!$D$1:$D$65536,'CONTÁBIL- FINANCEIRA '!A145,'[1]TCE - ANEXO IV - Preencher'!$N$1:$N$65536)</f>
        <v>0</v>
      </c>
      <c r="G145" s="109"/>
      <c r="H145" s="23"/>
      <c r="I145" s="11"/>
      <c r="J145" s="18"/>
      <c r="K145" s="18"/>
    </row>
    <row r="146" spans="1:11" ht="18" customHeight="1" x14ac:dyDescent="0.25">
      <c r="A146" s="35" t="s">
        <v>260</v>
      </c>
      <c r="B146" s="20" t="s">
        <v>138</v>
      </c>
      <c r="C146" s="174" t="s">
        <v>261</v>
      </c>
      <c r="D146" s="174"/>
      <c r="E146" s="174"/>
      <c r="F146" s="109">
        <f>SUMIF('[1]TCE - ANEXO IV - Preencher'!$D$1:$D$65536,'CONTÁBIL- FINANCEIRA '!A146,'[1]TCE - ANEXO IV - Preencher'!$N$1:$N$65536)</f>
        <v>6972.71</v>
      </c>
      <c r="G146" s="109"/>
      <c r="H146" s="23"/>
      <c r="I146" s="11"/>
      <c r="J146" s="18"/>
      <c r="K146" s="18"/>
    </row>
    <row r="147" spans="1:11" ht="18" customHeight="1" x14ac:dyDescent="0.2">
      <c r="C147" s="173" t="s">
        <v>262</v>
      </c>
      <c r="D147" s="173"/>
      <c r="E147" s="173"/>
      <c r="F147" s="111">
        <f>SUM(F148:G150)</f>
        <v>4806.2800000000007</v>
      </c>
      <c r="G147" s="111"/>
      <c r="H147" s="23"/>
      <c r="I147" s="11"/>
      <c r="J147" s="18"/>
      <c r="K147" s="18"/>
    </row>
    <row r="148" spans="1:11" ht="18" customHeight="1" x14ac:dyDescent="0.2">
      <c r="A148" t="s">
        <v>263</v>
      </c>
      <c r="B148" s="20" t="s">
        <v>216</v>
      </c>
      <c r="C148" s="168" t="s">
        <v>264</v>
      </c>
      <c r="D148" s="168"/>
      <c r="E148" s="168"/>
      <c r="F148" s="169">
        <f>[1]RPA!K6</f>
        <v>0</v>
      </c>
      <c r="G148" s="169"/>
      <c r="H148" s="23"/>
      <c r="I148" s="11"/>
      <c r="J148" s="18"/>
      <c r="K148" s="18"/>
    </row>
    <row r="149" spans="1:11" ht="18" customHeight="1" x14ac:dyDescent="0.2">
      <c r="A149" t="s">
        <v>265</v>
      </c>
      <c r="B149" s="20" t="s">
        <v>266</v>
      </c>
      <c r="C149" s="168" t="s">
        <v>267</v>
      </c>
      <c r="D149" s="168"/>
      <c r="E149" s="168"/>
      <c r="F149" s="169">
        <f>[1]RPA!K7</f>
        <v>4806.2800000000007</v>
      </c>
      <c r="G149" s="169"/>
      <c r="H149" s="23"/>
      <c r="I149" s="11"/>
      <c r="J149" s="18"/>
      <c r="K149" s="18"/>
    </row>
    <row r="150" spans="1:11" ht="18" customHeight="1" x14ac:dyDescent="0.2">
      <c r="A150" t="s">
        <v>268</v>
      </c>
      <c r="B150" s="20" t="s">
        <v>189</v>
      </c>
      <c r="C150" s="168" t="s">
        <v>269</v>
      </c>
      <c r="D150" s="168"/>
      <c r="E150" s="168"/>
      <c r="F150" s="169">
        <f>[1]RPA!K8</f>
        <v>0</v>
      </c>
      <c r="G150" s="169"/>
      <c r="H150" s="23"/>
      <c r="I150" s="11"/>
      <c r="J150" s="18"/>
      <c r="K150" s="18"/>
    </row>
    <row r="151" spans="1:11" ht="18" customHeight="1" x14ac:dyDescent="0.2">
      <c r="C151" s="173" t="s">
        <v>270</v>
      </c>
      <c r="D151" s="173"/>
      <c r="E151" s="173"/>
      <c r="F151" s="111">
        <f>F152+F159</f>
        <v>5400</v>
      </c>
      <c r="G151" s="111"/>
      <c r="H151" s="17"/>
      <c r="I151" s="11"/>
      <c r="J151" s="18"/>
      <c r="K151" s="18"/>
    </row>
    <row r="152" spans="1:11" ht="18" customHeight="1" x14ac:dyDescent="0.2">
      <c r="C152" s="173" t="s">
        <v>271</v>
      </c>
      <c r="D152" s="173"/>
      <c r="E152" s="173"/>
      <c r="F152" s="166">
        <f>F153+F157+F158</f>
        <v>0</v>
      </c>
      <c r="G152" s="166"/>
      <c r="H152" s="17"/>
      <c r="I152" s="11"/>
      <c r="J152" s="18"/>
      <c r="K152" s="18"/>
    </row>
    <row r="153" spans="1:11" ht="18" customHeight="1" x14ac:dyDescent="0.2">
      <c r="C153" s="172" t="s">
        <v>272</v>
      </c>
      <c r="D153" s="172"/>
      <c r="E153" s="172"/>
      <c r="F153" s="171">
        <f>SUM(F154:G156)</f>
        <v>0</v>
      </c>
      <c r="G153" s="171"/>
      <c r="H153" s="17"/>
      <c r="I153" s="11"/>
      <c r="J153" s="18"/>
      <c r="K153" s="18"/>
    </row>
    <row r="154" spans="1:11" ht="18" customHeight="1" x14ac:dyDescent="0.2">
      <c r="A154" t="s">
        <v>273</v>
      </c>
      <c r="B154" s="20" t="s">
        <v>274</v>
      </c>
      <c r="C154" s="168" t="s">
        <v>275</v>
      </c>
      <c r="D154" s="168"/>
      <c r="E154" s="168"/>
      <c r="F154" s="169">
        <f>SUMIF('[1]TCE - ANEXO IV - Preencher'!$D$1:$D$65536,'CONTÁBIL- FINANCEIRA '!A154,'[1]TCE - ANEXO IV - Preencher'!$N$1:$N$65536)</f>
        <v>0</v>
      </c>
      <c r="G154" s="169"/>
      <c r="H154" s="23"/>
      <c r="I154" s="11"/>
      <c r="J154" s="18"/>
      <c r="K154" s="18"/>
    </row>
    <row r="155" spans="1:11" ht="18" customHeight="1" x14ac:dyDescent="0.2">
      <c r="A155" t="s">
        <v>276</v>
      </c>
      <c r="B155" s="20" t="s">
        <v>274</v>
      </c>
      <c r="C155" s="168" t="s">
        <v>277</v>
      </c>
      <c r="D155" s="168"/>
      <c r="E155" s="168"/>
      <c r="F155" s="169">
        <f>SUMIF('[1]TCE - ANEXO IV - Preencher'!$D$1:$D$65536,'CONTÁBIL- FINANCEIRA '!A155,'[1]TCE - ANEXO IV - Preencher'!$N$1:$N$65536)</f>
        <v>0</v>
      </c>
      <c r="G155" s="169"/>
      <c r="H155" s="23"/>
      <c r="I155" s="11"/>
      <c r="J155" s="18"/>
      <c r="K155" s="18"/>
    </row>
    <row r="156" spans="1:11" ht="18" customHeight="1" x14ac:dyDescent="0.2">
      <c r="A156" t="s">
        <v>278</v>
      </c>
      <c r="B156" s="20" t="s">
        <v>274</v>
      </c>
      <c r="C156" s="168" t="s">
        <v>279</v>
      </c>
      <c r="D156" s="168"/>
      <c r="E156" s="168"/>
      <c r="F156" s="169">
        <f>SUMIF('[1]TCE - ANEXO IV - Preencher'!$D$1:$D$65536,'CONTÁBIL- FINANCEIRA '!A156,'[1]TCE - ANEXO IV - Preencher'!$N$1:$N$65536)</f>
        <v>0</v>
      </c>
      <c r="G156" s="169"/>
      <c r="H156" s="23"/>
      <c r="I156" s="11"/>
      <c r="J156" s="18"/>
      <c r="K156" s="18"/>
    </row>
    <row r="157" spans="1:11" ht="18" customHeight="1" x14ac:dyDescent="0.2">
      <c r="A157" t="s">
        <v>280</v>
      </c>
      <c r="B157" s="20" t="s">
        <v>281</v>
      </c>
      <c r="C157" s="168" t="s">
        <v>282</v>
      </c>
      <c r="D157" s="168"/>
      <c r="E157" s="168"/>
      <c r="F157" s="169">
        <f>SUMIF('[1]TCE - ANEXO IV - Preencher'!$D$1:$D$65536,'CONTÁBIL- FINANCEIRA '!A157,'[1]TCE - ANEXO IV - Preencher'!$N$1:$N$65536)</f>
        <v>0</v>
      </c>
      <c r="G157" s="169"/>
      <c r="H157" s="23"/>
      <c r="I157" s="11"/>
      <c r="J157" s="18"/>
      <c r="K157" s="18"/>
    </row>
    <row r="158" spans="1:11" ht="18" customHeight="1" x14ac:dyDescent="0.2">
      <c r="A158" t="s">
        <v>283</v>
      </c>
      <c r="B158" s="20" t="s">
        <v>284</v>
      </c>
      <c r="C158" s="168" t="s">
        <v>285</v>
      </c>
      <c r="D158" s="168"/>
      <c r="E158" s="168"/>
      <c r="F158" s="169">
        <f>SUMIF('[1]TCE - ANEXO IV - Preencher'!$D$1:$D$65536,'CONTÁBIL- FINANCEIRA '!A158,'[1]TCE - ANEXO IV - Preencher'!$N$1:$N$65536)</f>
        <v>0</v>
      </c>
      <c r="G158" s="169"/>
      <c r="H158" s="23"/>
      <c r="I158" s="11"/>
      <c r="J158" s="18"/>
      <c r="K158" s="18"/>
    </row>
    <row r="159" spans="1:11" ht="18" customHeight="1" x14ac:dyDescent="0.2">
      <c r="C159" s="159" t="s">
        <v>286</v>
      </c>
      <c r="D159" s="159"/>
      <c r="E159" s="159"/>
      <c r="F159" s="166">
        <f>F160+F165+F166+F167</f>
        <v>5400</v>
      </c>
      <c r="G159" s="166"/>
      <c r="H159" s="17"/>
      <c r="I159" s="11"/>
      <c r="J159" s="18"/>
      <c r="K159" s="18"/>
    </row>
    <row r="160" spans="1:11" ht="18" customHeight="1" x14ac:dyDescent="0.2">
      <c r="C160" s="170" t="s">
        <v>287</v>
      </c>
      <c r="D160" s="170"/>
      <c r="E160" s="170"/>
      <c r="F160" s="171">
        <f>SUM(F161:G164)</f>
        <v>5100</v>
      </c>
      <c r="G160" s="171"/>
      <c r="H160" s="17"/>
      <c r="I160" s="11"/>
      <c r="J160" s="18"/>
      <c r="K160" s="18"/>
    </row>
    <row r="161" spans="1:11" ht="18" customHeight="1" x14ac:dyDescent="0.25">
      <c r="A161" s="35" t="s">
        <v>288</v>
      </c>
      <c r="B161" s="20" t="s">
        <v>289</v>
      </c>
      <c r="C161" s="168" t="s">
        <v>290</v>
      </c>
      <c r="D161" s="168"/>
      <c r="E161" s="168"/>
      <c r="F161" s="169">
        <f>SUMIF('[1]TCE - ANEXO IV - Preencher'!$D$1:$D$65536,'CONTÁBIL- FINANCEIRA '!A161,'[1]TCE - ANEXO IV - Preencher'!$N$1:$N$65536)</f>
        <v>0</v>
      </c>
      <c r="G161" s="169"/>
      <c r="H161" s="23"/>
      <c r="I161" s="11"/>
      <c r="J161" s="18"/>
      <c r="K161" s="18"/>
    </row>
    <row r="162" spans="1:11" ht="18" customHeight="1" x14ac:dyDescent="0.25">
      <c r="A162" s="35" t="s">
        <v>291</v>
      </c>
      <c r="B162" s="20" t="s">
        <v>289</v>
      </c>
      <c r="C162" s="168" t="s">
        <v>292</v>
      </c>
      <c r="D162" s="168"/>
      <c r="E162" s="168"/>
      <c r="F162" s="169">
        <f>SUMIF('[1]TCE - ANEXO IV - Preencher'!$D$1:$D$65536,'CONTÁBIL- FINANCEIRA '!A162,'[1]TCE - ANEXO IV - Preencher'!$N$1:$N$65536)</f>
        <v>0</v>
      </c>
      <c r="G162" s="169"/>
      <c r="H162" s="23"/>
      <c r="I162" s="11"/>
      <c r="J162" s="18"/>
      <c r="K162" s="18"/>
    </row>
    <row r="163" spans="1:11" ht="18" customHeight="1" x14ac:dyDescent="0.25">
      <c r="A163" s="35" t="s">
        <v>293</v>
      </c>
      <c r="B163" s="20" t="s">
        <v>289</v>
      </c>
      <c r="C163" s="168" t="s">
        <v>294</v>
      </c>
      <c r="D163" s="168"/>
      <c r="E163" s="168"/>
      <c r="F163" s="169">
        <f>SUMIF('[1]TCE - ANEXO IV - Preencher'!$D$1:$D$65536,'CONTÁBIL- FINANCEIRA '!A163,'[1]TCE - ANEXO IV - Preencher'!$N$1:$N$65536)</f>
        <v>5100</v>
      </c>
      <c r="G163" s="169"/>
      <c r="H163" s="23"/>
      <c r="I163" s="11"/>
      <c r="J163" s="18"/>
      <c r="K163" s="18"/>
    </row>
    <row r="164" spans="1:11" ht="18" customHeight="1" x14ac:dyDescent="0.25">
      <c r="A164" s="35" t="s">
        <v>295</v>
      </c>
      <c r="B164" s="20" t="s">
        <v>289</v>
      </c>
      <c r="C164" s="168" t="s">
        <v>296</v>
      </c>
      <c r="D164" s="168"/>
      <c r="E164" s="168"/>
      <c r="F164" s="169">
        <f>SUMIF('[1]TCE - ANEXO IV - Preencher'!$D$1:$D$65536,'CONTÁBIL- FINANCEIRA '!A164,'[1]TCE - ANEXO IV - Preencher'!$N$1:$N$65536)</f>
        <v>0</v>
      </c>
      <c r="G164" s="169"/>
      <c r="H164" s="23"/>
      <c r="I164" s="11"/>
      <c r="J164" s="18"/>
      <c r="K164" s="18"/>
    </row>
    <row r="165" spans="1:11" ht="18" customHeight="1" x14ac:dyDescent="0.25">
      <c r="A165" s="35" t="s">
        <v>297</v>
      </c>
      <c r="B165" s="20" t="s">
        <v>298</v>
      </c>
      <c r="C165" s="168" t="s">
        <v>299</v>
      </c>
      <c r="D165" s="168"/>
      <c r="E165" s="168"/>
      <c r="F165" s="169">
        <f>SUMIF('[1]TCE - ANEXO IV - Preencher'!$D$1:$D$65536,'CONTÁBIL- FINANCEIRA '!A165,'[1]TCE - ANEXO IV - Preencher'!$N$1:$N$65536)</f>
        <v>0</v>
      </c>
      <c r="G165" s="169"/>
      <c r="H165" s="23"/>
      <c r="I165" s="11"/>
      <c r="J165" s="18"/>
      <c r="K165" s="18"/>
    </row>
    <row r="166" spans="1:11" ht="18" customHeight="1" x14ac:dyDescent="0.25">
      <c r="A166" s="35" t="s">
        <v>300</v>
      </c>
      <c r="B166" s="20" t="s">
        <v>301</v>
      </c>
      <c r="C166" s="168" t="s">
        <v>302</v>
      </c>
      <c r="D166" s="168"/>
      <c r="E166" s="168"/>
      <c r="F166" s="169">
        <f>SUMIF('[1]TCE - ANEXO IV - Preencher'!$D$1:$D$65536,'CONTÁBIL- FINANCEIRA '!A166,'[1]TCE - ANEXO IV - Preencher'!$N$1:$N$65536)</f>
        <v>0</v>
      </c>
      <c r="G166" s="169"/>
      <c r="H166" s="23"/>
      <c r="I166" s="11"/>
      <c r="J166" s="18"/>
      <c r="K166" s="18"/>
    </row>
    <row r="167" spans="1:11" ht="18" customHeight="1" x14ac:dyDescent="0.25">
      <c r="A167" s="35" t="s">
        <v>303</v>
      </c>
      <c r="B167" s="20" t="s">
        <v>304</v>
      </c>
      <c r="C167" s="168" t="s">
        <v>305</v>
      </c>
      <c r="D167" s="168"/>
      <c r="E167" s="168"/>
      <c r="F167" s="169">
        <f>SUMIF('[1]TCE - ANEXO IV - Preencher'!$D$1:$D$65536,'CONTÁBIL- FINANCEIRA '!A167,'[1]TCE - ANEXO IV - Preencher'!$N$1:$N$65536)</f>
        <v>300</v>
      </c>
      <c r="G167" s="169"/>
      <c r="H167" s="23"/>
      <c r="I167" s="11"/>
      <c r="J167" s="18"/>
      <c r="K167" s="18"/>
    </row>
    <row r="168" spans="1:11" ht="18" customHeight="1" x14ac:dyDescent="0.2">
      <c r="C168" s="159" t="s">
        <v>306</v>
      </c>
      <c r="D168" s="159"/>
      <c r="E168" s="159"/>
      <c r="F168" s="166">
        <f>SUM(F169:G172)</f>
        <v>2680</v>
      </c>
      <c r="G168" s="166"/>
      <c r="H168" s="17"/>
      <c r="I168" s="11"/>
      <c r="J168" s="18"/>
      <c r="K168" s="18"/>
    </row>
    <row r="169" spans="1:11" ht="18" customHeight="1" x14ac:dyDescent="0.2">
      <c r="A169" t="s">
        <v>307</v>
      </c>
      <c r="B169" s="20">
        <v>6</v>
      </c>
      <c r="C169" s="112" t="s">
        <v>308</v>
      </c>
      <c r="D169" s="112"/>
      <c r="E169" s="112"/>
      <c r="F169" s="109">
        <f>SUMIF('[1]TCE - ANEXO IV - Preencher'!$D$1:$D$65536,'CONTÁBIL- FINANCEIRA '!A169,'[1]TCE - ANEXO IV - Preencher'!$N$1:$N$65536)</f>
        <v>0</v>
      </c>
      <c r="G169" s="109"/>
      <c r="H169" s="23"/>
    </row>
    <row r="170" spans="1:11" ht="18" customHeight="1" x14ac:dyDescent="0.2">
      <c r="A170" t="s">
        <v>309</v>
      </c>
      <c r="B170" s="20">
        <v>6</v>
      </c>
      <c r="C170" s="112" t="s">
        <v>310</v>
      </c>
      <c r="D170" s="112"/>
      <c r="E170" s="112"/>
      <c r="F170" s="109">
        <f>SUMIF('[1]TCE - ANEXO IV - Preencher'!$D$1:$D$65536,'CONTÁBIL- FINANCEIRA '!A170,'[1]TCE - ANEXO IV - Preencher'!$N$1:$N$65536)</f>
        <v>2680</v>
      </c>
      <c r="G170" s="109"/>
      <c r="H170" s="23"/>
    </row>
    <row r="171" spans="1:11" ht="18.75" x14ac:dyDescent="0.2">
      <c r="A171" t="s">
        <v>311</v>
      </c>
      <c r="B171" s="20">
        <v>7</v>
      </c>
      <c r="C171" s="112" t="s">
        <v>312</v>
      </c>
      <c r="D171" s="112"/>
      <c r="E171" s="112"/>
      <c r="F171" s="109">
        <f>SUMIF('[1]TCE - ANEXO IV - Preencher'!$D$1:$D$65536,'CONTÁBIL- FINANCEIRA '!A171,'[1]TCE - ANEXO IV - Preencher'!$N$1:$N$65536)</f>
        <v>0</v>
      </c>
      <c r="G171" s="109"/>
      <c r="H171" s="23"/>
    </row>
    <row r="172" spans="1:11" ht="18.75" x14ac:dyDescent="0.2">
      <c r="A172" t="s">
        <v>313</v>
      </c>
      <c r="B172" s="20">
        <v>6</v>
      </c>
      <c r="C172" s="112" t="s">
        <v>314</v>
      </c>
      <c r="D172" s="112"/>
      <c r="E172" s="112"/>
      <c r="F172" s="109">
        <f>SUMIF('[1]TCE - ANEXO IV - Preencher'!$D$1:$D$65536,'CONTÁBIL- FINANCEIRA '!A172,'[1]TCE - ANEXO IV - Preencher'!$N$1:$N$65536)</f>
        <v>0</v>
      </c>
      <c r="G172" s="109"/>
      <c r="H172" s="23"/>
    </row>
    <row r="173" spans="1:11" ht="18.75" x14ac:dyDescent="0.2">
      <c r="C173" s="159" t="s">
        <v>315</v>
      </c>
      <c r="D173" s="159"/>
      <c r="E173" s="159"/>
      <c r="F173" s="166">
        <f>F14+F19</f>
        <v>0</v>
      </c>
      <c r="G173" s="166"/>
      <c r="H173" s="23"/>
      <c r="I173" s="31"/>
    </row>
    <row r="174" spans="1:11" ht="18.75" x14ac:dyDescent="0.2">
      <c r="A174" t="s">
        <v>316</v>
      </c>
      <c r="C174" s="159" t="s">
        <v>316</v>
      </c>
      <c r="D174" s="159"/>
      <c r="E174" s="159"/>
      <c r="F174" s="166">
        <f>F281</f>
        <v>0</v>
      </c>
      <c r="G174" s="166"/>
      <c r="H174" s="23"/>
    </row>
    <row r="175" spans="1:11" ht="18.75" x14ac:dyDescent="0.2">
      <c r="A175" t="s">
        <v>317</v>
      </c>
      <c r="C175" s="159" t="s">
        <v>317</v>
      </c>
      <c r="D175" s="159"/>
      <c r="E175" s="159"/>
      <c r="F175" s="166">
        <f>'[1]TCE - ANEXO IV - Preencher'!Q96</f>
        <v>0</v>
      </c>
      <c r="G175" s="166"/>
      <c r="H175" s="23"/>
      <c r="I175" s="11"/>
      <c r="J175" s="18"/>
      <c r="K175" s="18"/>
    </row>
    <row r="176" spans="1:11" ht="18.75" x14ac:dyDescent="0.2">
      <c r="C176" s="159" t="s">
        <v>318</v>
      </c>
      <c r="D176" s="159"/>
      <c r="E176" s="159"/>
      <c r="F176" s="166">
        <f>F28+F52+F61+F78+F97+F113+F151+F168+F173+F174+F175</f>
        <v>444080.64549999998</v>
      </c>
      <c r="G176" s="166"/>
      <c r="H176" s="34"/>
      <c r="I176" s="11"/>
      <c r="J176" s="18"/>
      <c r="K176" s="18"/>
    </row>
    <row r="177" spans="3:11" ht="18.75" x14ac:dyDescent="0.2">
      <c r="C177" s="159" t="s">
        <v>319</v>
      </c>
      <c r="D177" s="159"/>
      <c r="E177" s="159"/>
      <c r="F177" s="166">
        <f>F25-F176</f>
        <v>11141.364500000025</v>
      </c>
      <c r="G177" s="166"/>
      <c r="H177" s="17"/>
      <c r="I177" s="50"/>
      <c r="J177" s="18"/>
      <c r="K177" s="18"/>
    </row>
    <row r="178" spans="3:11" ht="18.75" x14ac:dyDescent="0.2">
      <c r="C178" s="159" t="s">
        <v>320</v>
      </c>
      <c r="D178" s="159"/>
      <c r="E178" s="159"/>
      <c r="F178" s="166">
        <f>IF(AND($G$4=1,$G$6="NÃO"),(8.333+11.111+1.56+0.194+4+9.08)*$F$29/100,IF(AND($G$4=1,$G$6="SIM"),(8.333+11.111+1.56+4+9.08)*$F$29/100,IF(AND($G$4&gt;1,$G$6="NÃO"),(8.333+11.111+1.56+0.194+4+$F$183)*$F$29/100,IF(AND($G$4&gt;1,$G$6="SIM"),(8.333+11.111+1.56+4+$F$183)*$F$29/100))))-F38</f>
        <v>48383.312411599996</v>
      </c>
      <c r="G178" s="166"/>
      <c r="H178" s="51"/>
      <c r="I178" s="52"/>
      <c r="J178" s="18"/>
      <c r="K178" s="18"/>
    </row>
    <row r="179" spans="3:11" ht="18.75" x14ac:dyDescent="0.2">
      <c r="C179" s="159" t="s">
        <v>321</v>
      </c>
      <c r="D179" s="159"/>
      <c r="E179" s="159"/>
      <c r="F179" s="166">
        <f>F176+F178</f>
        <v>492463.95791160001</v>
      </c>
      <c r="G179" s="166"/>
      <c r="H179" s="51"/>
      <c r="I179" s="31"/>
      <c r="J179" s="18"/>
      <c r="K179" s="18"/>
    </row>
    <row r="180" spans="3:11" ht="18.75" x14ac:dyDescent="0.2">
      <c r="C180" s="159" t="s">
        <v>322</v>
      </c>
      <c r="D180" s="159"/>
      <c r="E180" s="159"/>
      <c r="F180" s="166">
        <f>F177-F178</f>
        <v>-37241.947911599971</v>
      </c>
      <c r="G180" s="166"/>
      <c r="H180" s="39"/>
      <c r="I180" s="31"/>
      <c r="J180" s="18"/>
      <c r="K180" s="18"/>
    </row>
    <row r="181" spans="3:11" ht="18.75" x14ac:dyDescent="0.2">
      <c r="C181" s="167" t="s">
        <v>323</v>
      </c>
      <c r="D181" s="167"/>
      <c r="E181" s="167"/>
      <c r="F181" s="136">
        <v>0</v>
      </c>
      <c r="G181" s="136"/>
      <c r="H181" s="17"/>
      <c r="I181" s="11"/>
      <c r="J181" s="11"/>
      <c r="K181" s="11"/>
    </row>
    <row r="182" spans="3:11" ht="18" customHeight="1" x14ac:dyDescent="0.2">
      <c r="C182" s="167" t="s">
        <v>324</v>
      </c>
      <c r="D182" s="167"/>
      <c r="E182" s="167"/>
      <c r="F182" s="136">
        <v>0</v>
      </c>
      <c r="G182" s="136"/>
    </row>
    <row r="183" spans="3:11" ht="18.75" x14ac:dyDescent="0.2">
      <c r="C183" s="159" t="s">
        <v>325</v>
      </c>
      <c r="D183" s="159"/>
      <c r="E183" s="159"/>
      <c r="F183" s="160">
        <f>[1]Turnover!C16</f>
        <v>0</v>
      </c>
      <c r="G183" s="160"/>
      <c r="H183" s="23"/>
    </row>
    <row r="184" spans="3:11" ht="33.75" customHeight="1" x14ac:dyDescent="0.2">
      <c r="C184" s="53"/>
      <c r="D184" s="54"/>
      <c r="E184" s="38"/>
      <c r="F184" s="161"/>
      <c r="G184" s="161"/>
      <c r="H184" s="55"/>
      <c r="I184" s="56"/>
      <c r="J184" s="56"/>
      <c r="K184" s="56"/>
    </row>
    <row r="185" spans="3:11" ht="18" customHeight="1" x14ac:dyDescent="0.2">
      <c r="C185" s="57"/>
      <c r="G185" s="59"/>
      <c r="H185" s="55"/>
      <c r="I185" s="56"/>
      <c r="J185" s="56"/>
      <c r="K185" s="56"/>
    </row>
    <row r="186" spans="3:11" ht="18" customHeight="1" x14ac:dyDescent="0.2">
      <c r="D186" s="28" t="s">
        <v>148</v>
      </c>
      <c r="E186" s="41" t="s">
        <v>149</v>
      </c>
      <c r="F186" s="105" t="s">
        <v>148</v>
      </c>
      <c r="G186" s="105"/>
      <c r="H186" s="55"/>
      <c r="I186" s="56"/>
      <c r="J186" s="56"/>
      <c r="K186" s="56"/>
    </row>
    <row r="187" spans="3:11" ht="15" customHeight="1" x14ac:dyDescent="0.2">
      <c r="C187" s="60"/>
      <c r="D187" s="44" t="s">
        <v>150</v>
      </c>
      <c r="E187" s="45" t="s">
        <v>151</v>
      </c>
      <c r="F187" s="61" t="s">
        <v>152</v>
      </c>
      <c r="G187" s="62"/>
      <c r="H187" s="55"/>
      <c r="I187" s="56"/>
      <c r="J187" s="56"/>
      <c r="K187" s="56"/>
    </row>
    <row r="188" spans="3:11" ht="15.75" x14ac:dyDescent="0.2">
      <c r="C188" s="162"/>
      <c r="D188" s="163" t="str">
        <f>D1</f>
        <v xml:space="preserve">         PREFEITURA DA CIDADE DO RECIFE</v>
      </c>
      <c r="E188" s="163"/>
      <c r="F188" s="164" t="str">
        <f>F1</f>
        <v>Janeiro/2020 - Versão 4.0</v>
      </c>
      <c r="G188" s="164"/>
      <c r="H188" s="55"/>
      <c r="I188" s="56"/>
      <c r="J188" s="56"/>
      <c r="K188" s="56"/>
    </row>
    <row r="189" spans="3:11" ht="15.75" x14ac:dyDescent="0.2">
      <c r="C189" s="162"/>
      <c r="D189" s="151" t="str">
        <f>D2</f>
        <v xml:space="preserve">        SECRETARIA DE SAÚDE DO MUNICÍPIO DE RECIFE</v>
      </c>
      <c r="E189" s="151"/>
      <c r="F189" s="165" t="str">
        <f>F2</f>
        <v>MÊS/ANO COMPETÊNCIA</v>
      </c>
      <c r="G189" s="165" t="str">
        <f>G2</f>
        <v>ANO CONTRATO</v>
      </c>
      <c r="H189" s="55"/>
      <c r="I189" s="56"/>
      <c r="J189" s="56"/>
      <c r="K189" s="56"/>
    </row>
    <row r="190" spans="3:11" ht="15.75" x14ac:dyDescent="0.2">
      <c r="C190" s="162"/>
      <c r="D190" s="151" t="str">
        <f>D3</f>
        <v xml:space="preserve">        SECRETARIA  DE ADMINISTRAÇÃO E FINANÇAS</v>
      </c>
      <c r="E190" s="151"/>
      <c r="F190" s="165"/>
      <c r="G190" s="165"/>
      <c r="H190" s="55"/>
      <c r="I190" s="56"/>
      <c r="J190" s="56"/>
      <c r="K190" s="56"/>
    </row>
    <row r="191" spans="3:11" ht="21.75" customHeight="1" x14ac:dyDescent="0.2">
      <c r="C191" s="162"/>
      <c r="D191" s="152" t="str">
        <f>D4</f>
        <v xml:space="preserve">        GERÊNCIA GERAL DE ADMINISTRAÇÃO, FINANÇAS, CONVÊNIOS E CONTRATOS</v>
      </c>
      <c r="E191" s="152"/>
      <c r="F191" s="153" t="str">
        <f>$F$4</f>
        <v>FEVEREIRO 2020</v>
      </c>
      <c r="G191" s="155">
        <f>IF(G4=0,"",G4)</f>
        <v>4</v>
      </c>
      <c r="H191" s="55"/>
      <c r="I191" s="56"/>
      <c r="J191" s="56"/>
      <c r="K191" s="56"/>
    </row>
    <row r="192" spans="3:11" ht="15.75" x14ac:dyDescent="0.2">
      <c r="C192" s="5"/>
      <c r="D192" s="156" t="s">
        <v>326</v>
      </c>
      <c r="E192" s="156"/>
      <c r="F192" s="154"/>
      <c r="G192" s="155"/>
      <c r="H192" s="55"/>
      <c r="I192" s="56"/>
      <c r="J192" s="56"/>
      <c r="K192" s="56"/>
    </row>
    <row r="193" spans="3:11" ht="15.75" x14ac:dyDescent="0.2">
      <c r="C193" s="157" t="s">
        <v>9</v>
      </c>
      <c r="D193" s="157"/>
      <c r="E193" s="158" t="s">
        <v>10</v>
      </c>
      <c r="F193" s="158"/>
      <c r="G193" s="158"/>
      <c r="H193" s="55"/>
      <c r="I193" s="56"/>
      <c r="J193" s="56"/>
      <c r="K193" s="56"/>
    </row>
    <row r="194" spans="3:11" ht="18" customHeight="1" x14ac:dyDescent="0.2">
      <c r="C194" s="148" t="str">
        <f>IF(C7=0,"",C7)</f>
        <v xml:space="preserve">UPAE ARRUDA </v>
      </c>
      <c r="D194" s="148"/>
      <c r="E194" s="149" t="str">
        <f>IF(E7=0,"",E7)</f>
        <v xml:space="preserve">ADRIANA BEZERRA </v>
      </c>
      <c r="F194" s="149"/>
      <c r="G194" s="149"/>
      <c r="H194" s="55"/>
      <c r="I194" s="56"/>
      <c r="J194" s="56"/>
      <c r="K194" s="56"/>
    </row>
    <row r="195" spans="3:11" ht="18" customHeight="1" x14ac:dyDescent="0.2">
      <c r="C195" s="63" t="s">
        <v>327</v>
      </c>
      <c r="G195" s="59"/>
    </row>
    <row r="196" spans="3:11" ht="18" customHeight="1" x14ac:dyDescent="0.2">
      <c r="D196" s="150"/>
      <c r="E196" s="150"/>
      <c r="G196" s="59"/>
    </row>
    <row r="197" spans="3:11" ht="18" customHeight="1" x14ac:dyDescent="0.2">
      <c r="C197" s="64" t="s">
        <v>328</v>
      </c>
      <c r="G197" s="59"/>
    </row>
    <row r="198" spans="3:11" ht="18" customHeight="1" x14ac:dyDescent="0.2">
      <c r="C198" s="106" t="s">
        <v>17</v>
      </c>
      <c r="D198" s="106"/>
      <c r="E198" s="106"/>
      <c r="F198" s="107" t="s">
        <v>20</v>
      </c>
      <c r="G198" s="107"/>
    </row>
    <row r="199" spans="3:11" ht="18.75" x14ac:dyDescent="0.2">
      <c r="C199" s="135" t="s">
        <v>329</v>
      </c>
      <c r="D199" s="135"/>
      <c r="E199" s="135"/>
      <c r="F199" s="136"/>
      <c r="G199" s="136"/>
      <c r="H199" s="23"/>
    </row>
    <row r="200" spans="3:11" ht="18.75" x14ac:dyDescent="0.2">
      <c r="C200" s="135" t="s">
        <v>330</v>
      </c>
      <c r="D200" s="135"/>
      <c r="E200" s="135"/>
      <c r="F200" s="136"/>
      <c r="G200" s="136"/>
    </row>
    <row r="201" spans="3:11" ht="18" customHeight="1" x14ac:dyDescent="0.2">
      <c r="C201" s="135" t="s">
        <v>331</v>
      </c>
      <c r="D201" s="135"/>
      <c r="E201" s="135"/>
      <c r="F201" s="136"/>
      <c r="G201" s="136"/>
    </row>
    <row r="202" spans="3:11" ht="18" customHeight="1" x14ac:dyDescent="0.2">
      <c r="C202" s="110" t="s">
        <v>332</v>
      </c>
      <c r="D202" s="110"/>
      <c r="E202" s="110"/>
      <c r="F202" s="111">
        <f>F199-F200+F201</f>
        <v>0</v>
      </c>
      <c r="G202" s="111"/>
    </row>
    <row r="203" spans="3:11" ht="18" customHeight="1" x14ac:dyDescent="0.2">
      <c r="C203" s="65"/>
      <c r="D203" s="66"/>
      <c r="E203" s="66"/>
      <c r="F203" s="67"/>
      <c r="G203" s="68"/>
    </row>
    <row r="204" spans="3:11" ht="18" customHeight="1" x14ac:dyDescent="0.2">
      <c r="C204" s="69" t="s">
        <v>333</v>
      </c>
      <c r="D204" s="66"/>
      <c r="E204" s="66"/>
      <c r="F204" s="67"/>
      <c r="G204" s="68"/>
    </row>
    <row r="205" spans="3:11" ht="18" customHeight="1" x14ac:dyDescent="0.2">
      <c r="C205" s="106" t="s">
        <v>17</v>
      </c>
      <c r="D205" s="106"/>
      <c r="E205" s="106"/>
      <c r="F205" s="107" t="s">
        <v>20</v>
      </c>
      <c r="G205" s="107"/>
    </row>
    <row r="206" spans="3:11" ht="18.75" x14ac:dyDescent="0.2">
      <c r="C206" s="135" t="s">
        <v>329</v>
      </c>
      <c r="D206" s="135"/>
      <c r="E206" s="135"/>
      <c r="F206" s="136">
        <v>10</v>
      </c>
      <c r="G206" s="136"/>
      <c r="H206" s="23"/>
    </row>
    <row r="207" spans="3:11" ht="18.75" x14ac:dyDescent="0.2">
      <c r="C207" s="135" t="s">
        <v>330</v>
      </c>
      <c r="D207" s="135"/>
      <c r="E207" s="135"/>
      <c r="F207" s="109">
        <f>'CONTÁBIL- FINANCEIRA '!F216+'[1]Relação de Despesas Pagas'!N2</f>
        <v>247807.29</v>
      </c>
      <c r="G207" s="109"/>
      <c r="H207" s="23"/>
    </row>
    <row r="208" spans="3:11" ht="18.75" x14ac:dyDescent="0.2">
      <c r="C208" s="135" t="s">
        <v>331</v>
      </c>
      <c r="D208" s="135"/>
      <c r="E208" s="135"/>
      <c r="F208" s="136"/>
      <c r="G208" s="136"/>
    </row>
    <row r="209" spans="1:256" ht="16.5" customHeight="1" x14ac:dyDescent="0.2">
      <c r="C209" s="110" t="s">
        <v>332</v>
      </c>
      <c r="D209" s="110"/>
      <c r="E209" s="110"/>
      <c r="F209" s="111">
        <f>F206-F207+F208</f>
        <v>-247797.29</v>
      </c>
      <c r="G209" s="111"/>
    </row>
    <row r="210" spans="1:256" ht="18" customHeight="1" x14ac:dyDescent="0.2">
      <c r="C210" s="65"/>
      <c r="D210" s="66"/>
      <c r="E210" s="66"/>
      <c r="F210" s="67"/>
      <c r="G210" s="68"/>
    </row>
    <row r="211" spans="1:256" ht="18" customHeight="1" x14ac:dyDescent="0.2">
      <c r="C211" s="70"/>
      <c r="D211" s="71"/>
      <c r="E211" s="71"/>
      <c r="F211" s="72"/>
      <c r="G211" s="73"/>
      <c r="H211" s="74"/>
      <c r="I211" s="75"/>
      <c r="J211" s="75"/>
      <c r="K211" s="75"/>
    </row>
    <row r="212" spans="1:256" ht="18" customHeight="1" x14ac:dyDescent="0.2">
      <c r="C212" s="69" t="s">
        <v>334</v>
      </c>
      <c r="D212" s="66"/>
      <c r="E212" s="66"/>
      <c r="F212" s="67"/>
      <c r="G212" s="68"/>
    </row>
    <row r="213" spans="1:256" ht="18" customHeight="1" x14ac:dyDescent="0.2">
      <c r="C213" s="106" t="s">
        <v>17</v>
      </c>
      <c r="D213" s="106"/>
      <c r="E213" s="106"/>
      <c r="F213" s="107" t="s">
        <v>20</v>
      </c>
      <c r="G213" s="107"/>
    </row>
    <row r="214" spans="1:256" ht="18" customHeight="1" x14ac:dyDescent="0.2">
      <c r="C214" s="135" t="s">
        <v>329</v>
      </c>
      <c r="D214" s="135"/>
      <c r="E214" s="135"/>
      <c r="F214" s="136">
        <v>30113.82</v>
      </c>
      <c r="G214" s="136"/>
      <c r="H214" s="23"/>
    </row>
    <row r="215" spans="1:256" ht="18" customHeight="1" x14ac:dyDescent="0.2">
      <c r="C215" s="135" t="s">
        <v>335</v>
      </c>
      <c r="D215" s="135"/>
      <c r="E215" s="135"/>
      <c r="F215" s="136">
        <v>193769.18</v>
      </c>
      <c r="G215" s="136"/>
    </row>
    <row r="216" spans="1:256" ht="18.75" x14ac:dyDescent="0.2">
      <c r="C216" s="135" t="s">
        <v>336</v>
      </c>
      <c r="D216" s="135"/>
      <c r="E216" s="135"/>
      <c r="F216" s="136">
        <v>247807.29</v>
      </c>
      <c r="G216" s="136"/>
    </row>
    <row r="217" spans="1:256" ht="18.75" x14ac:dyDescent="0.2">
      <c r="C217" s="135" t="s">
        <v>337</v>
      </c>
      <c r="D217" s="135"/>
      <c r="E217" s="135"/>
      <c r="F217" s="109">
        <f>F18+F19</f>
        <v>14.09</v>
      </c>
      <c r="G217" s="109"/>
    </row>
    <row r="218" spans="1:256" ht="18.75" x14ac:dyDescent="0.2">
      <c r="C218" s="135" t="s">
        <v>338</v>
      </c>
      <c r="D218" s="135"/>
      <c r="E218" s="135"/>
      <c r="F218" s="136">
        <v>2.0499999999999998</v>
      </c>
      <c r="G218" s="136"/>
    </row>
    <row r="219" spans="1:256" ht="18" customHeight="1" x14ac:dyDescent="0.2">
      <c r="C219" s="110" t="s">
        <v>339</v>
      </c>
      <c r="D219" s="110"/>
      <c r="E219" s="110"/>
      <c r="F219" s="111">
        <f>F214-F215+F216+F217-F218</f>
        <v>84163.970000000016</v>
      </c>
      <c r="G219" s="111"/>
    </row>
    <row r="220" spans="1:256" ht="18" customHeight="1" x14ac:dyDescent="0.2">
      <c r="C220" s="76"/>
      <c r="D220" s="66"/>
      <c r="E220" s="66"/>
      <c r="F220" s="67"/>
      <c r="G220" s="68"/>
    </row>
    <row r="221" spans="1:256" ht="18" customHeight="1" x14ac:dyDescent="0.2">
      <c r="C221" s="106" t="s">
        <v>340</v>
      </c>
      <c r="D221" s="106"/>
      <c r="E221" s="106"/>
      <c r="F221" s="111">
        <f>F219+F209+F202</f>
        <v>-163633.32</v>
      </c>
      <c r="G221" s="111"/>
    </row>
    <row r="222" spans="1:256" s="81" customFormat="1" ht="18" customHeight="1" x14ac:dyDescent="0.2">
      <c r="A222"/>
      <c r="B222" s="20"/>
      <c r="C222" s="77"/>
      <c r="D222" s="78"/>
      <c r="E222" s="78"/>
      <c r="F222" s="79"/>
      <c r="G222" s="80"/>
      <c r="H222" s="3"/>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row>
    <row r="223" spans="1:256" ht="18" customHeight="1" x14ac:dyDescent="0.2">
      <c r="C223" s="77"/>
      <c r="D223" s="78"/>
      <c r="E223" s="78"/>
      <c r="F223" s="79"/>
      <c r="G223" s="80"/>
    </row>
    <row r="224" spans="1:256" s="83" customFormat="1" ht="21" x14ac:dyDescent="0.2">
      <c r="A224" s="82"/>
      <c r="B224" s="20"/>
      <c r="C224" s="69" t="s">
        <v>341</v>
      </c>
      <c r="D224" s="66"/>
      <c r="E224" s="66"/>
      <c r="F224" s="67"/>
      <c r="G224" s="68"/>
      <c r="H224" s="3"/>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c r="IT224" s="4"/>
      <c r="IU224" s="4"/>
      <c r="IV224" s="4"/>
    </row>
    <row r="225" spans="3:256" ht="15.75" x14ac:dyDescent="0.2">
      <c r="C225" s="142" t="s">
        <v>17</v>
      </c>
      <c r="D225" s="143"/>
      <c r="E225" s="84" t="s">
        <v>342</v>
      </c>
      <c r="F225" s="144" t="s">
        <v>20</v>
      </c>
      <c r="G225" s="107"/>
    </row>
    <row r="226" spans="3:256" ht="18" customHeight="1" x14ac:dyDescent="0.2">
      <c r="C226" s="145" t="s">
        <v>343</v>
      </c>
      <c r="D226" s="146"/>
      <c r="E226" s="85"/>
      <c r="F226" s="147">
        <f>'[1]Relação de Despesas Pagas'!$R$4</f>
        <v>0</v>
      </c>
      <c r="G226" s="109"/>
      <c r="H226" s="23"/>
    </row>
    <row r="227" spans="3:256" ht="18" customHeight="1" x14ac:dyDescent="0.2">
      <c r="C227" s="137" t="s">
        <v>344</v>
      </c>
      <c r="D227" s="138"/>
      <c r="E227" s="85"/>
      <c r="F227" s="139"/>
      <c r="G227" s="140"/>
      <c r="H227" s="23"/>
    </row>
    <row r="228" spans="3:256" ht="18" customHeight="1" x14ac:dyDescent="0.2">
      <c r="C228" s="141" t="s">
        <v>345</v>
      </c>
      <c r="D228" s="141"/>
      <c r="E228" s="141"/>
      <c r="F228" s="141"/>
      <c r="G228" s="141"/>
    </row>
    <row r="229" spans="3:256" ht="18" customHeight="1" x14ac:dyDescent="0.2">
      <c r="C229" s="141"/>
      <c r="D229" s="141"/>
      <c r="E229" s="141"/>
      <c r="F229" s="141"/>
      <c r="G229" s="141"/>
      <c r="H229" s="86"/>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c r="CS229" s="81"/>
      <c r="CT229" s="81"/>
      <c r="CU229" s="81"/>
      <c r="CV229" s="81"/>
      <c r="CW229" s="81"/>
      <c r="CX229" s="81"/>
      <c r="CY229" s="81"/>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81"/>
      <c r="EJ229" s="81"/>
      <c r="EK229" s="81"/>
      <c r="EL229" s="81"/>
      <c r="EM229" s="81"/>
      <c r="EN229" s="81"/>
      <c r="EO229" s="81"/>
      <c r="EP229" s="81"/>
      <c r="EQ229" s="81"/>
      <c r="ER229" s="81"/>
      <c r="ES229" s="81"/>
      <c r="ET229" s="81"/>
      <c r="EU229" s="81"/>
      <c r="EV229" s="81"/>
      <c r="EW229" s="81"/>
      <c r="EX229" s="81"/>
      <c r="EY229" s="81"/>
      <c r="EZ229" s="81"/>
      <c r="FA229" s="81"/>
      <c r="FB229" s="81"/>
      <c r="FC229" s="81"/>
      <c r="FD229" s="81"/>
      <c r="FE229" s="81"/>
      <c r="FF229" s="81"/>
      <c r="FG229" s="81"/>
      <c r="FH229" s="81"/>
      <c r="FI229" s="81"/>
      <c r="FJ229" s="81"/>
      <c r="FK229" s="81"/>
      <c r="FL229" s="81"/>
      <c r="FM229" s="81"/>
      <c r="FN229" s="81"/>
      <c r="FO229" s="81"/>
      <c r="FP229" s="81"/>
      <c r="FQ229" s="81"/>
      <c r="FR229" s="81"/>
      <c r="FS229" s="81"/>
      <c r="FT229" s="81"/>
      <c r="FU229" s="81"/>
      <c r="FV229" s="81"/>
      <c r="FW229" s="81"/>
      <c r="FX229" s="81"/>
      <c r="FY229" s="81"/>
      <c r="FZ229" s="81"/>
      <c r="GA229" s="81"/>
      <c r="GB229" s="81"/>
      <c r="GC229" s="81"/>
      <c r="GD229" s="81"/>
      <c r="GE229" s="81"/>
      <c r="GF229" s="81"/>
      <c r="GG229" s="81"/>
      <c r="GH229" s="81"/>
      <c r="GI229" s="81"/>
      <c r="GJ229" s="81"/>
      <c r="GK229" s="81"/>
      <c r="GL229" s="81"/>
      <c r="GM229" s="81"/>
      <c r="GN229" s="81"/>
      <c r="GO229" s="81"/>
      <c r="GP229" s="81"/>
      <c r="GQ229" s="81"/>
      <c r="GR229" s="81"/>
      <c r="GS229" s="81"/>
      <c r="GT229" s="81"/>
      <c r="GU229" s="81"/>
      <c r="GV229" s="81"/>
      <c r="GW229" s="81"/>
      <c r="GX229" s="81"/>
      <c r="GY229" s="81"/>
      <c r="GZ229" s="81"/>
      <c r="HA229" s="81"/>
      <c r="HB229" s="81"/>
      <c r="HC229" s="81"/>
      <c r="HD229" s="81"/>
      <c r="HE229" s="81"/>
      <c r="HF229" s="81"/>
      <c r="HG229" s="81"/>
      <c r="HH229" s="81"/>
      <c r="HI229" s="81"/>
      <c r="HJ229" s="81"/>
      <c r="HK229" s="81"/>
      <c r="HL229" s="81"/>
      <c r="HM229" s="81"/>
      <c r="HN229" s="81"/>
      <c r="HO229" s="81"/>
      <c r="HP229" s="81"/>
      <c r="HQ229" s="81"/>
      <c r="HR229" s="81"/>
      <c r="HS229" s="81"/>
      <c r="HT229" s="81"/>
      <c r="HU229" s="81"/>
      <c r="HV229" s="81"/>
      <c r="HW229" s="81"/>
      <c r="HX229" s="81"/>
      <c r="HY229" s="81"/>
      <c r="HZ229" s="81"/>
      <c r="IA229" s="81"/>
      <c r="IB229" s="81"/>
      <c r="IC229" s="81"/>
      <c r="ID229" s="81"/>
      <c r="IE229" s="81"/>
      <c r="IF229" s="81"/>
      <c r="IG229" s="81"/>
      <c r="IH229" s="81"/>
      <c r="II229" s="81"/>
      <c r="IJ229" s="81"/>
      <c r="IK229" s="81"/>
      <c r="IL229" s="81"/>
      <c r="IM229" s="81"/>
      <c r="IN229" s="81"/>
      <c r="IO229" s="81"/>
      <c r="IP229" s="81"/>
      <c r="IQ229" s="81"/>
      <c r="IR229" s="81"/>
      <c r="IS229" s="81"/>
      <c r="IT229" s="81"/>
      <c r="IU229" s="81"/>
      <c r="IV229" s="81"/>
    </row>
    <row r="230" spans="3:256" ht="18" customHeight="1" x14ac:dyDescent="0.2">
      <c r="C230" s="87"/>
      <c r="D230" s="88"/>
      <c r="E230" s="88"/>
      <c r="F230" s="88"/>
      <c r="G230" s="89"/>
      <c r="H230" s="86"/>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c r="CP230" s="81"/>
      <c r="CQ230" s="81"/>
      <c r="CR230" s="81"/>
      <c r="CS230" s="81"/>
      <c r="CT230" s="81"/>
      <c r="CU230" s="81"/>
      <c r="CV230" s="81"/>
      <c r="CW230" s="81"/>
      <c r="CX230" s="81"/>
      <c r="CY230" s="81"/>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81"/>
      <c r="EJ230" s="81"/>
      <c r="EK230" s="81"/>
      <c r="EL230" s="81"/>
      <c r="EM230" s="81"/>
      <c r="EN230" s="81"/>
      <c r="EO230" s="81"/>
      <c r="EP230" s="81"/>
      <c r="EQ230" s="81"/>
      <c r="ER230" s="81"/>
      <c r="ES230" s="81"/>
      <c r="ET230" s="81"/>
      <c r="EU230" s="81"/>
      <c r="EV230" s="81"/>
      <c r="EW230" s="81"/>
      <c r="EX230" s="81"/>
      <c r="EY230" s="81"/>
      <c r="EZ230" s="81"/>
      <c r="FA230" s="81"/>
      <c r="FB230" s="81"/>
      <c r="FC230" s="81"/>
      <c r="FD230" s="81"/>
      <c r="FE230" s="81"/>
      <c r="FF230" s="81"/>
      <c r="FG230" s="81"/>
      <c r="FH230" s="81"/>
      <c r="FI230" s="81"/>
      <c r="FJ230" s="81"/>
      <c r="FK230" s="81"/>
      <c r="FL230" s="81"/>
      <c r="FM230" s="81"/>
      <c r="FN230" s="81"/>
      <c r="FO230" s="81"/>
      <c r="FP230" s="81"/>
      <c r="FQ230" s="81"/>
      <c r="FR230" s="81"/>
      <c r="FS230" s="81"/>
      <c r="FT230" s="81"/>
      <c r="FU230" s="81"/>
      <c r="FV230" s="81"/>
      <c r="FW230" s="81"/>
      <c r="FX230" s="81"/>
      <c r="FY230" s="81"/>
      <c r="FZ230" s="81"/>
      <c r="GA230" s="81"/>
      <c r="GB230" s="81"/>
      <c r="GC230" s="81"/>
      <c r="GD230" s="81"/>
      <c r="GE230" s="81"/>
      <c r="GF230" s="81"/>
      <c r="GG230" s="81"/>
      <c r="GH230" s="81"/>
      <c r="GI230" s="81"/>
      <c r="GJ230" s="81"/>
      <c r="GK230" s="81"/>
      <c r="GL230" s="81"/>
      <c r="GM230" s="81"/>
      <c r="GN230" s="81"/>
      <c r="GO230" s="81"/>
      <c r="GP230" s="81"/>
      <c r="GQ230" s="81"/>
      <c r="GR230" s="81"/>
      <c r="GS230" s="81"/>
      <c r="GT230" s="81"/>
      <c r="GU230" s="81"/>
      <c r="GV230" s="81"/>
      <c r="GW230" s="81"/>
      <c r="GX230" s="81"/>
      <c r="GY230" s="81"/>
      <c r="GZ230" s="81"/>
      <c r="HA230" s="81"/>
      <c r="HB230" s="81"/>
      <c r="HC230" s="81"/>
      <c r="HD230" s="81"/>
      <c r="HE230" s="81"/>
      <c r="HF230" s="81"/>
      <c r="HG230" s="81"/>
      <c r="HH230" s="81"/>
      <c r="HI230" s="81"/>
      <c r="HJ230" s="81"/>
      <c r="HK230" s="81"/>
      <c r="HL230" s="81"/>
      <c r="HM230" s="81"/>
      <c r="HN230" s="81"/>
      <c r="HO230" s="81"/>
      <c r="HP230" s="81"/>
      <c r="HQ230" s="81"/>
      <c r="HR230" s="81"/>
      <c r="HS230" s="81"/>
      <c r="HT230" s="81"/>
      <c r="HU230" s="81"/>
      <c r="HV230" s="81"/>
      <c r="HW230" s="81"/>
      <c r="HX230" s="81"/>
      <c r="HY230" s="81"/>
      <c r="HZ230" s="81"/>
      <c r="IA230" s="81"/>
      <c r="IB230" s="81"/>
      <c r="IC230" s="81"/>
      <c r="ID230" s="81"/>
      <c r="IE230" s="81"/>
      <c r="IF230" s="81"/>
      <c r="IG230" s="81"/>
      <c r="IH230" s="81"/>
      <c r="II230" s="81"/>
      <c r="IJ230" s="81"/>
      <c r="IK230" s="81"/>
      <c r="IL230" s="81"/>
      <c r="IM230" s="81"/>
      <c r="IN230" s="81"/>
      <c r="IO230" s="81"/>
      <c r="IP230" s="81"/>
      <c r="IQ230" s="81"/>
      <c r="IR230" s="81"/>
      <c r="IS230" s="81"/>
      <c r="IT230" s="81"/>
      <c r="IU230" s="81"/>
      <c r="IV230" s="81"/>
    </row>
    <row r="231" spans="3:256" ht="18" customHeight="1" x14ac:dyDescent="0.2">
      <c r="C231" s="69" t="s">
        <v>346</v>
      </c>
      <c r="D231" s="66"/>
      <c r="E231" s="66"/>
      <c r="F231" s="67"/>
      <c r="G231" s="68"/>
    </row>
    <row r="232" spans="3:256" ht="18" customHeight="1" x14ac:dyDescent="0.2">
      <c r="C232" s="106" t="s">
        <v>17</v>
      </c>
      <c r="D232" s="106"/>
      <c r="E232" s="106"/>
      <c r="F232" s="107" t="s">
        <v>20</v>
      </c>
      <c r="G232" s="107"/>
    </row>
    <row r="233" spans="3:256" ht="18" customHeight="1" x14ac:dyDescent="0.2">
      <c r="C233" s="135" t="s">
        <v>347</v>
      </c>
      <c r="D233" s="135"/>
      <c r="E233" s="135"/>
      <c r="F233" s="136">
        <f>'[1]SALDO DE ESTOQUE'!C23</f>
        <v>19783.61</v>
      </c>
      <c r="G233" s="136"/>
      <c r="H233" s="23"/>
      <c r="IV233" s="83"/>
    </row>
    <row r="234" spans="3:256" ht="18" customHeight="1" x14ac:dyDescent="0.2">
      <c r="C234" s="135" t="s">
        <v>348</v>
      </c>
      <c r="D234" s="135"/>
      <c r="E234" s="135"/>
      <c r="F234" s="136">
        <f>'[1]SALDO DE ESTOQUE'!C53</f>
        <v>30909.3</v>
      </c>
      <c r="G234" s="136"/>
      <c r="H234" s="23"/>
    </row>
    <row r="235" spans="3:256" ht="18" customHeight="1" x14ac:dyDescent="0.2">
      <c r="C235" s="135" t="s">
        <v>349</v>
      </c>
      <c r="D235" s="135"/>
      <c r="E235" s="135"/>
      <c r="F235" s="136">
        <f>'[1]SALDO DE ESTOQUE'!C65</f>
        <v>8381</v>
      </c>
      <c r="G235" s="136"/>
      <c r="H235" s="23"/>
    </row>
    <row r="236" spans="3:256" ht="18" customHeight="1" x14ac:dyDescent="0.2">
      <c r="C236" s="110" t="s">
        <v>350</v>
      </c>
      <c r="D236" s="110"/>
      <c r="E236" s="110"/>
      <c r="F236" s="111">
        <f>F233+F234+F235</f>
        <v>59073.91</v>
      </c>
      <c r="G236" s="111"/>
      <c r="H236" s="2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c r="CY236" s="83"/>
      <c r="CZ236" s="83"/>
      <c r="DA236" s="83"/>
      <c r="DB236" s="83"/>
      <c r="DC236" s="83"/>
      <c r="DD236" s="83"/>
      <c r="DE236" s="83"/>
      <c r="DF236" s="83"/>
      <c r="DG236" s="83"/>
      <c r="DH236" s="83"/>
      <c r="DI236" s="83"/>
      <c r="DJ236" s="83"/>
      <c r="DK236" s="83"/>
      <c r="DL236" s="83"/>
      <c r="DM236" s="83"/>
      <c r="DN236" s="83"/>
      <c r="DO236" s="83"/>
      <c r="DP236" s="83"/>
      <c r="DQ236" s="83"/>
      <c r="DR236" s="83"/>
      <c r="DS236" s="83"/>
      <c r="DT236" s="83"/>
      <c r="DU236" s="83"/>
      <c r="DV236" s="83"/>
      <c r="DW236" s="83"/>
      <c r="DX236" s="83"/>
      <c r="DY236" s="83"/>
      <c r="DZ236" s="83"/>
      <c r="EA236" s="83"/>
      <c r="EB236" s="83"/>
      <c r="EC236" s="83"/>
      <c r="ED236" s="83"/>
      <c r="EE236" s="83"/>
      <c r="EF236" s="83"/>
      <c r="EG236" s="83"/>
      <c r="EH236" s="83"/>
      <c r="EI236" s="83"/>
      <c r="EJ236" s="83"/>
      <c r="EK236" s="83"/>
      <c r="EL236" s="83"/>
      <c r="EM236" s="83"/>
      <c r="EN236" s="83"/>
      <c r="EO236" s="83"/>
      <c r="EP236" s="83"/>
      <c r="EQ236" s="83"/>
      <c r="ER236" s="83"/>
      <c r="ES236" s="83"/>
      <c r="ET236" s="83"/>
      <c r="EU236" s="83"/>
      <c r="EV236" s="83"/>
      <c r="EW236" s="83"/>
      <c r="EX236" s="83"/>
      <c r="EY236" s="83"/>
      <c r="EZ236" s="83"/>
      <c r="FA236" s="83"/>
      <c r="FB236" s="83"/>
      <c r="FC236" s="83"/>
      <c r="FD236" s="83"/>
      <c r="FE236" s="83"/>
      <c r="FF236" s="83"/>
      <c r="FG236" s="83"/>
      <c r="FH236" s="83"/>
      <c r="FI236" s="83"/>
      <c r="FJ236" s="83"/>
      <c r="FK236" s="83"/>
      <c r="FL236" s="83"/>
      <c r="FM236" s="83"/>
      <c r="FN236" s="83"/>
      <c r="FO236" s="83"/>
      <c r="FP236" s="83"/>
      <c r="FQ236" s="83"/>
      <c r="FR236" s="83"/>
      <c r="FS236" s="83"/>
      <c r="FT236" s="83"/>
      <c r="FU236" s="83"/>
      <c r="FV236" s="83"/>
      <c r="FW236" s="83"/>
      <c r="FX236" s="83"/>
      <c r="FY236" s="83"/>
      <c r="FZ236" s="83"/>
      <c r="GA236" s="83"/>
      <c r="GB236" s="83"/>
      <c r="GC236" s="83"/>
      <c r="GD236" s="83"/>
      <c r="GE236" s="83"/>
      <c r="GF236" s="83"/>
      <c r="GG236" s="83"/>
      <c r="GH236" s="83"/>
      <c r="GI236" s="83"/>
      <c r="GJ236" s="83"/>
      <c r="GK236" s="83"/>
      <c r="GL236" s="83"/>
      <c r="GM236" s="83"/>
      <c r="GN236" s="83"/>
      <c r="GO236" s="83"/>
      <c r="GP236" s="83"/>
      <c r="GQ236" s="83"/>
      <c r="GR236" s="83"/>
      <c r="GS236" s="83"/>
      <c r="GT236" s="83"/>
      <c r="GU236" s="83"/>
      <c r="GV236" s="83"/>
      <c r="GW236" s="83"/>
      <c r="GX236" s="83"/>
      <c r="GY236" s="83"/>
      <c r="GZ236" s="83"/>
      <c r="HA236" s="83"/>
      <c r="HB236" s="83"/>
      <c r="HC236" s="83"/>
      <c r="HD236" s="83"/>
      <c r="HE236" s="83"/>
      <c r="HF236" s="83"/>
      <c r="HG236" s="83"/>
      <c r="HH236" s="83"/>
      <c r="HI236" s="83"/>
      <c r="HJ236" s="83"/>
      <c r="HK236" s="83"/>
      <c r="HL236" s="83"/>
      <c r="HM236" s="83"/>
      <c r="HN236" s="83"/>
      <c r="HO236" s="83"/>
      <c r="HP236" s="83"/>
      <c r="HQ236" s="83"/>
      <c r="HR236" s="83"/>
      <c r="HS236" s="83"/>
      <c r="HT236" s="83"/>
      <c r="HU236" s="83"/>
      <c r="HV236" s="83"/>
      <c r="HW236" s="83"/>
      <c r="HX236" s="83"/>
      <c r="HY236" s="83"/>
      <c r="HZ236" s="83"/>
      <c r="IA236" s="83"/>
      <c r="IB236" s="83"/>
      <c r="IC236" s="83"/>
      <c r="ID236" s="83"/>
      <c r="IE236" s="83"/>
      <c r="IF236" s="83"/>
      <c r="IG236" s="83"/>
      <c r="IH236" s="83"/>
      <c r="II236" s="83"/>
      <c r="IJ236" s="83"/>
      <c r="IK236" s="83"/>
      <c r="IL236" s="83"/>
      <c r="IM236" s="83"/>
      <c r="IN236" s="83"/>
      <c r="IO236" s="83"/>
      <c r="IP236" s="83"/>
      <c r="IQ236" s="83"/>
      <c r="IR236" s="83"/>
      <c r="IS236" s="83"/>
      <c r="IT236" s="83"/>
      <c r="IU236" s="83"/>
    </row>
    <row r="237" spans="3:256" ht="18" customHeight="1" x14ac:dyDescent="0.2">
      <c r="C237" s="133"/>
      <c r="D237" s="133"/>
      <c r="E237" s="133"/>
      <c r="F237" s="67"/>
      <c r="G237" s="68"/>
    </row>
    <row r="238" spans="3:256" ht="18" customHeight="1" x14ac:dyDescent="0.2">
      <c r="C238" s="134" t="s">
        <v>351</v>
      </c>
      <c r="D238" s="134"/>
      <c r="E238" s="134"/>
      <c r="F238" s="67"/>
      <c r="G238" s="90"/>
    </row>
    <row r="239" spans="3:256" ht="18" customHeight="1" x14ac:dyDescent="0.2">
      <c r="C239" s="130" t="s">
        <v>352</v>
      </c>
      <c r="D239" s="130"/>
      <c r="E239" s="66"/>
      <c r="F239" s="67"/>
      <c r="G239" s="90"/>
    </row>
    <row r="240" spans="3:256" ht="18" customHeight="1" x14ac:dyDescent="0.2">
      <c r="C240" s="106" t="s">
        <v>17</v>
      </c>
      <c r="D240" s="106"/>
      <c r="E240" s="106"/>
      <c r="F240" s="107" t="s">
        <v>20</v>
      </c>
      <c r="G240" s="107"/>
    </row>
    <row r="241" spans="3:13" ht="18" customHeight="1" x14ac:dyDescent="0.2">
      <c r="C241" s="131" t="s">
        <v>353</v>
      </c>
      <c r="D241" s="131"/>
      <c r="E241" s="131"/>
      <c r="F241" s="132"/>
      <c r="G241" s="132"/>
    </row>
    <row r="242" spans="3:13" ht="18" customHeight="1" x14ac:dyDescent="0.2">
      <c r="C242" s="124" t="s">
        <v>354</v>
      </c>
      <c r="D242" s="124"/>
      <c r="E242" s="124"/>
      <c r="F242" s="125"/>
      <c r="G242" s="125"/>
    </row>
    <row r="243" spans="3:13" ht="18.75" x14ac:dyDescent="0.2">
      <c r="C243" s="126" t="s">
        <v>355</v>
      </c>
      <c r="D243" s="126"/>
      <c r="E243" s="126"/>
      <c r="F243" s="127"/>
      <c r="G243" s="127"/>
    </row>
    <row r="244" spans="3:13" ht="18.75" x14ac:dyDescent="0.2">
      <c r="C244" s="106" t="s">
        <v>356</v>
      </c>
      <c r="D244" s="106"/>
      <c r="E244" s="128"/>
      <c r="F244" s="129">
        <f>SUM(F241:G243)</f>
        <v>0</v>
      </c>
      <c r="G244" s="129"/>
    </row>
    <row r="245" spans="3:13" ht="15" customHeight="1" x14ac:dyDescent="0.2">
      <c r="C245" s="91"/>
      <c r="D245" s="91"/>
      <c r="E245" s="91"/>
      <c r="F245" s="92"/>
      <c r="G245" s="92"/>
    </row>
    <row r="246" spans="3:13" ht="18" customHeight="1" x14ac:dyDescent="0.2">
      <c r="C246" s="130" t="s">
        <v>357</v>
      </c>
      <c r="D246" s="130"/>
      <c r="E246" s="66"/>
      <c r="F246" s="67"/>
      <c r="G246" s="90"/>
    </row>
    <row r="247" spans="3:13" ht="18" customHeight="1" x14ac:dyDescent="0.2">
      <c r="C247" s="106" t="s">
        <v>17</v>
      </c>
      <c r="D247" s="106"/>
      <c r="E247" s="106"/>
      <c r="F247" s="107" t="s">
        <v>20</v>
      </c>
      <c r="G247" s="107"/>
    </row>
    <row r="248" spans="3:13" ht="18" customHeight="1" x14ac:dyDescent="0.2">
      <c r="C248" s="131" t="s">
        <v>358</v>
      </c>
      <c r="D248" s="131"/>
      <c r="E248" s="131"/>
      <c r="F248" s="132">
        <v>89464.6</v>
      </c>
      <c r="G248" s="132"/>
    </row>
    <row r="249" spans="3:13" ht="18" customHeight="1" x14ac:dyDescent="0.2">
      <c r="C249" s="131" t="s">
        <v>359</v>
      </c>
      <c r="D249" s="131"/>
      <c r="E249" s="131"/>
      <c r="F249" s="132">
        <v>232449.65</v>
      </c>
      <c r="G249" s="132"/>
    </row>
    <row r="250" spans="3:13" ht="18" customHeight="1" x14ac:dyDescent="0.2">
      <c r="C250" s="124" t="s">
        <v>360</v>
      </c>
      <c r="D250" s="124"/>
      <c r="E250" s="124"/>
      <c r="F250" s="125">
        <v>147009.24</v>
      </c>
      <c r="G250" s="125"/>
    </row>
    <row r="251" spans="3:13" ht="18" customHeight="1" x14ac:dyDescent="0.2">
      <c r="C251" s="126" t="s">
        <v>361</v>
      </c>
      <c r="D251" s="126"/>
      <c r="E251" s="126"/>
      <c r="F251" s="127">
        <v>11537.21</v>
      </c>
      <c r="G251" s="127"/>
    </row>
    <row r="252" spans="3:13" ht="18.75" x14ac:dyDescent="0.2">
      <c r="C252" s="106" t="s">
        <v>356</v>
      </c>
      <c r="D252" s="106"/>
      <c r="E252" s="128"/>
      <c r="F252" s="129">
        <f>SUM(F248:G251)</f>
        <v>480460.7</v>
      </c>
      <c r="G252" s="129"/>
    </row>
    <row r="253" spans="3:13" ht="18.75" x14ac:dyDescent="0.2">
      <c r="C253" s="91"/>
      <c r="D253" s="91"/>
      <c r="E253" s="91"/>
      <c r="F253" s="92"/>
      <c r="G253" s="92"/>
    </row>
    <row r="254" spans="3:13" ht="18" customHeight="1" x14ac:dyDescent="0.2">
      <c r="C254" s="118" t="s">
        <v>362</v>
      </c>
      <c r="D254" s="118"/>
      <c r="E254" s="118"/>
      <c r="F254" s="120">
        <f>F244+F252</f>
        <v>480460.7</v>
      </c>
      <c r="G254" s="121"/>
    </row>
    <row r="255" spans="3:13" ht="18" customHeight="1" x14ac:dyDescent="0.2">
      <c r="C255" s="65"/>
      <c r="D255" s="66"/>
      <c r="E255" s="66"/>
      <c r="F255" s="67"/>
      <c r="G255" s="67"/>
      <c r="J255" s="27"/>
      <c r="M255" s="27"/>
    </row>
    <row r="256" spans="3:13" ht="18" customHeight="1" x14ac:dyDescent="0.2">
      <c r="C256" s="69" t="s">
        <v>363</v>
      </c>
      <c r="D256" s="66"/>
      <c r="E256" s="66"/>
      <c r="F256" s="67"/>
      <c r="G256" s="90"/>
      <c r="K256" s="27"/>
      <c r="M256" s="27"/>
    </row>
    <row r="257" spans="1:13" ht="18" customHeight="1" x14ac:dyDescent="0.2">
      <c r="C257" s="118" t="s">
        <v>17</v>
      </c>
      <c r="D257" s="118"/>
      <c r="E257" s="118"/>
      <c r="F257" s="119" t="s">
        <v>20</v>
      </c>
      <c r="G257" s="119"/>
      <c r="K257" s="27"/>
      <c r="M257" s="27"/>
    </row>
    <row r="258" spans="1:13" ht="18" customHeight="1" x14ac:dyDescent="0.2">
      <c r="C258" s="122" t="s">
        <v>329</v>
      </c>
      <c r="D258" s="122"/>
      <c r="E258" s="122"/>
      <c r="F258" s="123">
        <v>1301.2</v>
      </c>
      <c r="G258" s="123"/>
      <c r="H258" s="23"/>
      <c r="K258" s="27"/>
      <c r="M258" s="27"/>
    </row>
    <row r="259" spans="1:13" ht="18" customHeight="1" x14ac:dyDescent="0.2">
      <c r="C259" s="112" t="s">
        <v>364</v>
      </c>
      <c r="D259" s="112"/>
      <c r="E259" s="112"/>
      <c r="F259" s="109">
        <v>44061.82</v>
      </c>
      <c r="G259" s="109"/>
      <c r="K259" s="27"/>
      <c r="M259" s="27"/>
    </row>
    <row r="260" spans="1:13" ht="18" customHeight="1" x14ac:dyDescent="0.2">
      <c r="C260" s="112" t="s">
        <v>365</v>
      </c>
      <c r="D260" s="112"/>
      <c r="E260" s="112"/>
      <c r="F260" s="109">
        <f>F39</f>
        <v>10779.740299999998</v>
      </c>
      <c r="G260" s="109"/>
      <c r="H260" s="23"/>
      <c r="K260" s="27"/>
    </row>
    <row r="261" spans="1:13" ht="18" customHeight="1" x14ac:dyDescent="0.2">
      <c r="C261" s="112" t="s">
        <v>366</v>
      </c>
      <c r="D261" s="112"/>
      <c r="E261" s="112"/>
      <c r="F261" s="109">
        <f>F43</f>
        <v>303.3252</v>
      </c>
      <c r="G261" s="109"/>
      <c r="K261" s="27"/>
    </row>
    <row r="262" spans="1:13" ht="18" customHeight="1" x14ac:dyDescent="0.2">
      <c r="C262" s="112" t="s">
        <v>367</v>
      </c>
      <c r="D262" s="112"/>
      <c r="E262" s="112"/>
      <c r="F262" s="109">
        <f>F47</f>
        <v>0</v>
      </c>
      <c r="G262" s="109"/>
      <c r="K262" s="27"/>
    </row>
    <row r="263" spans="1:13" ht="18" customHeight="1" x14ac:dyDescent="0.2">
      <c r="C263" s="110" t="s">
        <v>368</v>
      </c>
      <c r="D263" s="110"/>
      <c r="E263" s="110"/>
      <c r="F263" s="111">
        <f>F258+F259-F260-F261-F262</f>
        <v>34279.9545</v>
      </c>
      <c r="G263" s="111"/>
    </row>
    <row r="264" spans="1:13" ht="15" x14ac:dyDescent="0.2">
      <c r="C264" s="65"/>
      <c r="D264" s="66"/>
      <c r="E264" s="66"/>
      <c r="F264" s="67"/>
      <c r="G264" s="67"/>
    </row>
    <row r="265" spans="1:13" ht="21" x14ac:dyDescent="0.2">
      <c r="C265" s="69" t="s">
        <v>369</v>
      </c>
      <c r="D265" s="66"/>
      <c r="E265" s="66"/>
      <c r="F265" s="67"/>
      <c r="G265" s="90"/>
    </row>
    <row r="266" spans="1:13" ht="15.75" x14ac:dyDescent="0.2">
      <c r="C266" s="118" t="s">
        <v>17</v>
      </c>
      <c r="D266" s="118"/>
      <c r="E266" s="118"/>
      <c r="F266" s="119" t="s">
        <v>20</v>
      </c>
      <c r="G266" s="119"/>
    </row>
    <row r="267" spans="1:13" ht="17.25" x14ac:dyDescent="0.2">
      <c r="C267" s="114" t="s">
        <v>370</v>
      </c>
      <c r="D267" s="114"/>
      <c r="E267" s="114"/>
      <c r="F267" s="115"/>
      <c r="G267" s="115"/>
      <c r="H267" s="23"/>
    </row>
    <row r="268" spans="1:13" ht="17.25" x14ac:dyDescent="0.2">
      <c r="C268" s="116" t="s">
        <v>371</v>
      </c>
      <c r="D268" s="116"/>
      <c r="E268" s="116"/>
      <c r="F268" s="117">
        <f>F14+F19</f>
        <v>0</v>
      </c>
      <c r="G268" s="117"/>
    </row>
    <row r="269" spans="1:13" ht="17.25" x14ac:dyDescent="0.2">
      <c r="C269" s="116" t="s">
        <v>372</v>
      </c>
      <c r="D269" s="116"/>
      <c r="E269" s="116"/>
      <c r="F269" s="117">
        <f>SUM(F270:G274)</f>
        <v>0</v>
      </c>
      <c r="G269" s="117"/>
    </row>
    <row r="270" spans="1:13" ht="17.25" x14ac:dyDescent="0.2">
      <c r="A270" t="s">
        <v>373</v>
      </c>
      <c r="B270" s="20">
        <v>6</v>
      </c>
      <c r="C270" s="112" t="s">
        <v>373</v>
      </c>
      <c r="D270" s="112"/>
      <c r="E270" s="112"/>
      <c r="F270" s="113">
        <f>SUMIF('[1]TCE - ANEXO IV - Preencher'!$D$1:$D$65536,'CONTÁBIL- FINANCEIRA '!A270,'[1]TCE - ANEXO IV - Preencher'!$N$1:$N$65536)</f>
        <v>0</v>
      </c>
      <c r="G270" s="113"/>
      <c r="H270" s="23"/>
    </row>
    <row r="271" spans="1:13" ht="17.25" x14ac:dyDescent="0.2">
      <c r="A271" t="s">
        <v>374</v>
      </c>
      <c r="B271" s="20">
        <v>6</v>
      </c>
      <c r="C271" s="112" t="s">
        <v>374</v>
      </c>
      <c r="D271" s="112"/>
      <c r="E271" s="112"/>
      <c r="F271" s="113">
        <f>SUMIF('[1]TCE - ANEXO IV - Preencher'!$D$1:$D$65536,'CONTÁBIL- FINANCEIRA '!A271,'[1]TCE - ANEXO IV - Preencher'!$N$1:$N$65536)</f>
        <v>0</v>
      </c>
      <c r="G271" s="113"/>
      <c r="H271" s="23"/>
    </row>
    <row r="272" spans="1:13" ht="18" customHeight="1" x14ac:dyDescent="0.2">
      <c r="A272" t="s">
        <v>375</v>
      </c>
      <c r="B272" s="20">
        <v>7</v>
      </c>
      <c r="C272" s="112" t="s">
        <v>375</v>
      </c>
      <c r="D272" s="112"/>
      <c r="E272" s="112"/>
      <c r="F272" s="113">
        <f>SUMIF('[1]TCE - ANEXO IV - Preencher'!$D$1:$D$65536,'CONTÁBIL- FINANCEIRA '!A272,'[1]TCE - ANEXO IV - Preencher'!$N$1:$N$65536)</f>
        <v>0</v>
      </c>
      <c r="G272" s="113"/>
      <c r="H272" s="23"/>
    </row>
    <row r="273" spans="1:11" ht="17.25" x14ac:dyDescent="0.2">
      <c r="A273" t="s">
        <v>376</v>
      </c>
      <c r="B273" s="20">
        <v>6</v>
      </c>
      <c r="C273" s="112" t="s">
        <v>376</v>
      </c>
      <c r="D273" s="112"/>
      <c r="E273" s="112"/>
      <c r="F273" s="113">
        <f>SUMIF('[1]TCE - ANEXO IV - Preencher'!$D$1:$D$65536,'CONTÁBIL- FINANCEIRA '!A273,'[1]TCE - ANEXO IV - Preencher'!$N$1:$N$65536)</f>
        <v>0</v>
      </c>
      <c r="G273" s="113"/>
      <c r="H273" s="23"/>
    </row>
    <row r="274" spans="1:11" ht="17.25" x14ac:dyDescent="0.2">
      <c r="A274" t="s">
        <v>377</v>
      </c>
      <c r="B274" s="20">
        <v>6</v>
      </c>
      <c r="C274" s="112" t="s">
        <v>377</v>
      </c>
      <c r="D274" s="112"/>
      <c r="E274" s="112"/>
      <c r="F274" s="113">
        <f>SUMIF('[1]TCE - ANEXO IV - Preencher'!$D$1:$D$65536,'CONTÁBIL- FINANCEIRA '!A274,'[1]TCE - ANEXO IV - Preencher'!$N$1:$N$65536)</f>
        <v>0</v>
      </c>
      <c r="G274" s="113"/>
      <c r="H274" s="23"/>
    </row>
    <row r="275" spans="1:11" ht="18.75" x14ac:dyDescent="0.2">
      <c r="C275" s="110" t="s">
        <v>378</v>
      </c>
      <c r="D275" s="110"/>
      <c r="E275" s="110"/>
      <c r="F275" s="111">
        <f>F267+F268-F269</f>
        <v>0</v>
      </c>
      <c r="G275" s="111"/>
      <c r="J275" s="19"/>
      <c r="K275" s="19"/>
    </row>
    <row r="276" spans="1:11" ht="18.75" x14ac:dyDescent="0.2">
      <c r="C276" s="93"/>
      <c r="D276" s="94"/>
      <c r="E276" s="94"/>
      <c r="F276" s="95"/>
      <c r="G276" s="95"/>
    </row>
    <row r="277" spans="1:11" ht="18.75" x14ac:dyDescent="0.2">
      <c r="A277" t="s">
        <v>316</v>
      </c>
      <c r="C277" s="96"/>
      <c r="D277" s="97"/>
      <c r="E277" s="97"/>
      <c r="F277" s="95"/>
      <c r="G277" s="95"/>
      <c r="J277" s="19"/>
      <c r="K277" s="19"/>
    </row>
    <row r="278" spans="1:11" ht="21" x14ac:dyDescent="0.2">
      <c r="C278" s="69" t="s">
        <v>379</v>
      </c>
      <c r="D278" s="97"/>
      <c r="E278" s="97"/>
      <c r="F278" s="95"/>
      <c r="G278" s="95"/>
      <c r="J278" s="19"/>
      <c r="K278" s="19"/>
    </row>
    <row r="279" spans="1:11" ht="15.75" x14ac:dyDescent="0.2">
      <c r="C279" s="106" t="s">
        <v>17</v>
      </c>
      <c r="D279" s="106"/>
      <c r="E279" s="106"/>
      <c r="F279" s="107" t="s">
        <v>20</v>
      </c>
      <c r="G279" s="107"/>
      <c r="J279" s="19"/>
      <c r="K279" s="19"/>
    </row>
    <row r="280" spans="1:11" ht="18.75" x14ac:dyDescent="0.2">
      <c r="C280" s="108" t="s">
        <v>380</v>
      </c>
      <c r="D280" s="108"/>
      <c r="E280" s="108"/>
      <c r="F280" s="109">
        <f>SUMIF('[1]TCE - ANEXO IV - Preencher'!$D$1:$D$65536,'CONTÁBIL- FINANCEIRA '!A277,'[1]TCE - ANEXO IV - Preencher'!$N$1:$N$65536)</f>
        <v>0</v>
      </c>
      <c r="G280" s="109"/>
      <c r="J280" s="19"/>
      <c r="K280" s="19"/>
    </row>
    <row r="281" spans="1:11" ht="18.75" x14ac:dyDescent="0.2">
      <c r="C281" s="110" t="s">
        <v>381</v>
      </c>
      <c r="D281" s="110"/>
      <c r="E281" s="110"/>
      <c r="F281" s="111">
        <f>F280</f>
        <v>0</v>
      </c>
      <c r="G281" s="111"/>
      <c r="J281" s="19"/>
      <c r="K281" s="19"/>
    </row>
    <row r="282" spans="1:11" ht="18.75" x14ac:dyDescent="0.2">
      <c r="C282" s="98" t="s">
        <v>382</v>
      </c>
      <c r="D282" s="99"/>
      <c r="E282" s="99"/>
      <c r="F282" s="100"/>
      <c r="G282" s="101"/>
      <c r="J282" s="19"/>
      <c r="K282" s="19"/>
    </row>
    <row r="283" spans="1:11" ht="15.75" x14ac:dyDescent="0.2">
      <c r="C283" s="57"/>
      <c r="D283" s="102"/>
      <c r="E283" s="103"/>
      <c r="F283" s="105"/>
      <c r="G283" s="105"/>
      <c r="J283" s="19"/>
      <c r="K283" s="19"/>
    </row>
    <row r="284" spans="1:11" ht="15.75" hidden="1" customHeight="1" x14ac:dyDescent="0.2">
      <c r="D284" s="28" t="s">
        <v>148</v>
      </c>
      <c r="E284" s="41" t="s">
        <v>149</v>
      </c>
      <c r="F284" s="105" t="s">
        <v>148</v>
      </c>
      <c r="G284" s="105"/>
      <c r="J284" s="19"/>
      <c r="K284" s="19"/>
    </row>
    <row r="285" spans="1:11" ht="25.5" hidden="1" x14ac:dyDescent="0.2">
      <c r="C285" s="60"/>
      <c r="D285" s="44" t="s">
        <v>383</v>
      </c>
      <c r="E285" s="45" t="s">
        <v>151</v>
      </c>
      <c r="F285" s="61" t="s">
        <v>152</v>
      </c>
      <c r="G285" s="104"/>
      <c r="J285" s="19"/>
      <c r="K285" s="19"/>
    </row>
    <row r="286" spans="1:11" hidden="1" x14ac:dyDescent="0.2">
      <c r="J286" s="19"/>
      <c r="K286" s="19"/>
    </row>
    <row r="287" spans="1:11" hidden="1" x14ac:dyDescent="0.2">
      <c r="J287" s="19"/>
      <c r="K287" s="19"/>
    </row>
    <row r="288" spans="1:11" hidden="1" x14ac:dyDescent="0.2">
      <c r="D288" s="28" t="s">
        <v>384</v>
      </c>
      <c r="J288" s="19"/>
      <c r="K288" s="19"/>
    </row>
    <row r="289" spans="4:11" hidden="1" x14ac:dyDescent="0.2">
      <c r="D289" s="28" t="s">
        <v>12</v>
      </c>
      <c r="J289" s="19"/>
      <c r="K289" s="19"/>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501">
    <mergeCell ref="C9:E9"/>
    <mergeCell ref="C10:E10"/>
    <mergeCell ref="F10:G10"/>
    <mergeCell ref="C11:E11"/>
    <mergeCell ref="F11:G11"/>
    <mergeCell ref="C12:E12"/>
    <mergeCell ref="F12:G12"/>
    <mergeCell ref="I4:J4"/>
    <mergeCell ref="I5:J5"/>
    <mergeCell ref="C6:D6"/>
    <mergeCell ref="C7:D7"/>
    <mergeCell ref="C8:E8"/>
    <mergeCell ref="F8:G8"/>
    <mergeCell ref="C1:C4"/>
    <mergeCell ref="F1:G1"/>
    <mergeCell ref="D2:E2"/>
    <mergeCell ref="F2:F3"/>
    <mergeCell ref="G2:G3"/>
    <mergeCell ref="D3:E3"/>
    <mergeCell ref="D4:E4"/>
    <mergeCell ref="F4:F5"/>
    <mergeCell ref="G4:G5"/>
    <mergeCell ref="C16:E16"/>
    <mergeCell ref="F16:G16"/>
    <mergeCell ref="C17:E17"/>
    <mergeCell ref="F17:G17"/>
    <mergeCell ref="C18:E18"/>
    <mergeCell ref="F18:G18"/>
    <mergeCell ref="C13:E13"/>
    <mergeCell ref="F13:G13"/>
    <mergeCell ref="C14:E14"/>
    <mergeCell ref="F14:G14"/>
    <mergeCell ref="C15:E15"/>
    <mergeCell ref="F15:G15"/>
    <mergeCell ref="C22:E22"/>
    <mergeCell ref="F22:G22"/>
    <mergeCell ref="C23:E23"/>
    <mergeCell ref="F23:G23"/>
    <mergeCell ref="C24:E24"/>
    <mergeCell ref="F24:G24"/>
    <mergeCell ref="C19:E19"/>
    <mergeCell ref="F19:G19"/>
    <mergeCell ref="C20:E20"/>
    <mergeCell ref="F20:G20"/>
    <mergeCell ref="C21:E21"/>
    <mergeCell ref="F21:G21"/>
    <mergeCell ref="C29:E29"/>
    <mergeCell ref="F29:G29"/>
    <mergeCell ref="C30:E30"/>
    <mergeCell ref="F30:G30"/>
    <mergeCell ref="C31:E31"/>
    <mergeCell ref="F31:G31"/>
    <mergeCell ref="C25:E25"/>
    <mergeCell ref="F25:G25"/>
    <mergeCell ref="C26:E26"/>
    <mergeCell ref="C27:E27"/>
    <mergeCell ref="F27:G27"/>
    <mergeCell ref="C28:E28"/>
    <mergeCell ref="F28:G28"/>
    <mergeCell ref="C35:E35"/>
    <mergeCell ref="F35:G35"/>
    <mergeCell ref="C36:E36"/>
    <mergeCell ref="F36:G36"/>
    <mergeCell ref="C37:E37"/>
    <mergeCell ref="F37:G37"/>
    <mergeCell ref="C32:E32"/>
    <mergeCell ref="F32:G32"/>
    <mergeCell ref="C33:E33"/>
    <mergeCell ref="F33:G33"/>
    <mergeCell ref="C34:E34"/>
    <mergeCell ref="F34:G34"/>
    <mergeCell ref="C41:E41"/>
    <mergeCell ref="F41:G41"/>
    <mergeCell ref="C42:E42"/>
    <mergeCell ref="F42:G42"/>
    <mergeCell ref="C43:E43"/>
    <mergeCell ref="F43:G43"/>
    <mergeCell ref="C38:E38"/>
    <mergeCell ref="F38:G38"/>
    <mergeCell ref="C39:E39"/>
    <mergeCell ref="F39:G39"/>
    <mergeCell ref="C40:E40"/>
    <mergeCell ref="F40:G40"/>
    <mergeCell ref="C47:E47"/>
    <mergeCell ref="F47:G47"/>
    <mergeCell ref="C48:E48"/>
    <mergeCell ref="F48:G48"/>
    <mergeCell ref="C49:E49"/>
    <mergeCell ref="F49:G49"/>
    <mergeCell ref="C44:E44"/>
    <mergeCell ref="F44:G44"/>
    <mergeCell ref="C45:E45"/>
    <mergeCell ref="F45:G45"/>
    <mergeCell ref="C46:E46"/>
    <mergeCell ref="F46:G46"/>
    <mergeCell ref="C53:E53"/>
    <mergeCell ref="F53:G53"/>
    <mergeCell ref="C54:E54"/>
    <mergeCell ref="F54:G54"/>
    <mergeCell ref="C55:E55"/>
    <mergeCell ref="F55:G55"/>
    <mergeCell ref="C50:E50"/>
    <mergeCell ref="F50:G50"/>
    <mergeCell ref="C51:E51"/>
    <mergeCell ref="F51:G51"/>
    <mergeCell ref="C52:E52"/>
    <mergeCell ref="F52:G52"/>
    <mergeCell ref="C59:E59"/>
    <mergeCell ref="F59:G59"/>
    <mergeCell ref="C60:E60"/>
    <mergeCell ref="F60:G60"/>
    <mergeCell ref="C61:E61"/>
    <mergeCell ref="F61:G61"/>
    <mergeCell ref="C56:E56"/>
    <mergeCell ref="F56:G56"/>
    <mergeCell ref="C57:E57"/>
    <mergeCell ref="F57:G57"/>
    <mergeCell ref="C58:E58"/>
    <mergeCell ref="F58:G58"/>
    <mergeCell ref="C65:E65"/>
    <mergeCell ref="F65:G65"/>
    <mergeCell ref="C66:E66"/>
    <mergeCell ref="F66:G66"/>
    <mergeCell ref="C67:E67"/>
    <mergeCell ref="F67:G67"/>
    <mergeCell ref="C62:E62"/>
    <mergeCell ref="F62:G62"/>
    <mergeCell ref="C63:E63"/>
    <mergeCell ref="F63:G63"/>
    <mergeCell ref="C64:E64"/>
    <mergeCell ref="F64:G64"/>
    <mergeCell ref="C71:E71"/>
    <mergeCell ref="F71:G71"/>
    <mergeCell ref="C72:E72"/>
    <mergeCell ref="F72:G72"/>
    <mergeCell ref="C73:E73"/>
    <mergeCell ref="F73:G73"/>
    <mergeCell ref="C68:E68"/>
    <mergeCell ref="F68:G68"/>
    <mergeCell ref="C69:E69"/>
    <mergeCell ref="F69:G69"/>
    <mergeCell ref="C70:E70"/>
    <mergeCell ref="F70:G70"/>
    <mergeCell ref="C77:E77"/>
    <mergeCell ref="F77:G77"/>
    <mergeCell ref="C78:E78"/>
    <mergeCell ref="F78:G78"/>
    <mergeCell ref="C79:E79"/>
    <mergeCell ref="F79:G79"/>
    <mergeCell ref="C74:E74"/>
    <mergeCell ref="F74:G74"/>
    <mergeCell ref="C75:E75"/>
    <mergeCell ref="F75:G75"/>
    <mergeCell ref="C76:E76"/>
    <mergeCell ref="F76:G76"/>
    <mergeCell ref="C83:E83"/>
    <mergeCell ref="F83:G83"/>
    <mergeCell ref="C84:E84"/>
    <mergeCell ref="F84:G84"/>
    <mergeCell ref="C85:E85"/>
    <mergeCell ref="F85:G85"/>
    <mergeCell ref="C80:E80"/>
    <mergeCell ref="F80:G80"/>
    <mergeCell ref="C81:E81"/>
    <mergeCell ref="F81:G81"/>
    <mergeCell ref="C82:E82"/>
    <mergeCell ref="F82:G82"/>
    <mergeCell ref="F86:G86"/>
    <mergeCell ref="F87:G87"/>
    <mergeCell ref="F88:G88"/>
    <mergeCell ref="C89:C92"/>
    <mergeCell ref="D89:E89"/>
    <mergeCell ref="F89:G89"/>
    <mergeCell ref="D90:E90"/>
    <mergeCell ref="F90:F91"/>
    <mergeCell ref="G90:G91"/>
    <mergeCell ref="D91:E91"/>
    <mergeCell ref="C96:E96"/>
    <mergeCell ref="F96:G96"/>
    <mergeCell ref="C97:E97"/>
    <mergeCell ref="F97:G97"/>
    <mergeCell ref="C98:E98"/>
    <mergeCell ref="F98:G98"/>
    <mergeCell ref="D92:E92"/>
    <mergeCell ref="F92:F93"/>
    <mergeCell ref="G92:G93"/>
    <mergeCell ref="C94:D94"/>
    <mergeCell ref="E94:G94"/>
    <mergeCell ref="C95:D95"/>
    <mergeCell ref="E95:G95"/>
    <mergeCell ref="C102:E102"/>
    <mergeCell ref="F102:G102"/>
    <mergeCell ref="C103:E103"/>
    <mergeCell ref="F103:G103"/>
    <mergeCell ref="C104:E104"/>
    <mergeCell ref="F104:G104"/>
    <mergeCell ref="C99:E99"/>
    <mergeCell ref="F99:G99"/>
    <mergeCell ref="C100:E100"/>
    <mergeCell ref="F100:G100"/>
    <mergeCell ref="C101:E101"/>
    <mergeCell ref="F101:G101"/>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80:E180"/>
    <mergeCell ref="F180:G180"/>
    <mergeCell ref="C181:E181"/>
    <mergeCell ref="F181:G181"/>
    <mergeCell ref="C182:E182"/>
    <mergeCell ref="F182:G182"/>
    <mergeCell ref="C177:E177"/>
    <mergeCell ref="F177:G177"/>
    <mergeCell ref="C178:E178"/>
    <mergeCell ref="F178:G178"/>
    <mergeCell ref="C179:E179"/>
    <mergeCell ref="F179:G179"/>
    <mergeCell ref="D190:E190"/>
    <mergeCell ref="D191:E191"/>
    <mergeCell ref="F191:F192"/>
    <mergeCell ref="G191:G192"/>
    <mergeCell ref="D192:E192"/>
    <mergeCell ref="C193:D193"/>
    <mergeCell ref="E193:G193"/>
    <mergeCell ref="C183:E183"/>
    <mergeCell ref="F183:G183"/>
    <mergeCell ref="F184:G184"/>
    <mergeCell ref="F186:G186"/>
    <mergeCell ref="C188:C191"/>
    <mergeCell ref="D188:E188"/>
    <mergeCell ref="F188:G188"/>
    <mergeCell ref="D189:E189"/>
    <mergeCell ref="F189:F190"/>
    <mergeCell ref="G189:G190"/>
    <mergeCell ref="C200:E200"/>
    <mergeCell ref="F200:G200"/>
    <mergeCell ref="C201:E201"/>
    <mergeCell ref="F201:G201"/>
    <mergeCell ref="C202:E202"/>
    <mergeCell ref="F202:G202"/>
    <mergeCell ref="C194:D194"/>
    <mergeCell ref="E194:G194"/>
    <mergeCell ref="D196:E196"/>
    <mergeCell ref="C198:E198"/>
    <mergeCell ref="F198:G198"/>
    <mergeCell ref="C199:E199"/>
    <mergeCell ref="F199:G199"/>
    <mergeCell ref="C208:E208"/>
    <mergeCell ref="F208:G208"/>
    <mergeCell ref="C209:E209"/>
    <mergeCell ref="F209:G209"/>
    <mergeCell ref="C213:E213"/>
    <mergeCell ref="F213:G213"/>
    <mergeCell ref="C205:E205"/>
    <mergeCell ref="F205:G205"/>
    <mergeCell ref="C206:E206"/>
    <mergeCell ref="F206:G206"/>
    <mergeCell ref="C207:E207"/>
    <mergeCell ref="F207:G207"/>
    <mergeCell ref="C217:E217"/>
    <mergeCell ref="F217:G217"/>
    <mergeCell ref="C218:E218"/>
    <mergeCell ref="F218:G218"/>
    <mergeCell ref="C219:E219"/>
    <mergeCell ref="F219:G219"/>
    <mergeCell ref="C214:E214"/>
    <mergeCell ref="F214:G214"/>
    <mergeCell ref="C215:E215"/>
    <mergeCell ref="F215:G215"/>
    <mergeCell ref="C216:E216"/>
    <mergeCell ref="F216:G216"/>
    <mergeCell ref="C227:D227"/>
    <mergeCell ref="F227:G227"/>
    <mergeCell ref="C228:G229"/>
    <mergeCell ref="C232:E232"/>
    <mergeCell ref="F232:G232"/>
    <mergeCell ref="C233:E233"/>
    <mergeCell ref="F233:G233"/>
    <mergeCell ref="C221:E221"/>
    <mergeCell ref="F221:G221"/>
    <mergeCell ref="C225:D225"/>
    <mergeCell ref="F225:G225"/>
    <mergeCell ref="C226:D226"/>
    <mergeCell ref="F226:G226"/>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46:D246"/>
    <mergeCell ref="C247:E247"/>
    <mergeCell ref="F247:G247"/>
    <mergeCell ref="C248:E248"/>
    <mergeCell ref="F248:G248"/>
    <mergeCell ref="C249:E249"/>
    <mergeCell ref="F249:G249"/>
    <mergeCell ref="C242:E242"/>
    <mergeCell ref="F242:G242"/>
    <mergeCell ref="C243:E243"/>
    <mergeCell ref="F243:G243"/>
    <mergeCell ref="C244:E244"/>
    <mergeCell ref="F244:G244"/>
    <mergeCell ref="C254:E254"/>
    <mergeCell ref="F254:G254"/>
    <mergeCell ref="C257:E257"/>
    <mergeCell ref="F257:G257"/>
    <mergeCell ref="C258:E258"/>
    <mergeCell ref="F258:G258"/>
    <mergeCell ref="C250:E250"/>
    <mergeCell ref="F250:G250"/>
    <mergeCell ref="C251:E251"/>
    <mergeCell ref="F251:G251"/>
    <mergeCell ref="C252:E252"/>
    <mergeCell ref="F252:G252"/>
    <mergeCell ref="C262:E262"/>
    <mergeCell ref="F262:G262"/>
    <mergeCell ref="C263:E263"/>
    <mergeCell ref="F263:G263"/>
    <mergeCell ref="C266:E266"/>
    <mergeCell ref="F266:G266"/>
    <mergeCell ref="C259:E259"/>
    <mergeCell ref="F259:G259"/>
    <mergeCell ref="C260:E260"/>
    <mergeCell ref="F260:G260"/>
    <mergeCell ref="C261:E261"/>
    <mergeCell ref="F261:G261"/>
    <mergeCell ref="C270:E270"/>
    <mergeCell ref="F270:G270"/>
    <mergeCell ref="C271:E271"/>
    <mergeCell ref="F271:G271"/>
    <mergeCell ref="C272:E272"/>
    <mergeCell ref="F272:G272"/>
    <mergeCell ref="C267:E267"/>
    <mergeCell ref="F267:G267"/>
    <mergeCell ref="C268:E268"/>
    <mergeCell ref="F268:G268"/>
    <mergeCell ref="C269:E269"/>
    <mergeCell ref="F269:G269"/>
    <mergeCell ref="F283:G283"/>
    <mergeCell ref="F284:G284"/>
    <mergeCell ref="C279:E279"/>
    <mergeCell ref="F279:G279"/>
    <mergeCell ref="C280:E280"/>
    <mergeCell ref="F280:G280"/>
    <mergeCell ref="C281:E281"/>
    <mergeCell ref="F281:G281"/>
    <mergeCell ref="C273:E273"/>
    <mergeCell ref="F273:G273"/>
    <mergeCell ref="C274:E274"/>
    <mergeCell ref="F274:G274"/>
    <mergeCell ref="C275:E275"/>
    <mergeCell ref="F275:G275"/>
  </mergeCells>
  <conditionalFormatting sqref="G7">
    <cfRule type="expression" dxfId="1" priority="2" stopIfTrue="1">
      <formula>MOD(ROW(),2)=0</formula>
    </cfRule>
  </conditionalFormatting>
  <conditionalFormatting sqref="F180:G180 F177:G178">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5353B85-3303-41FD-B4B7-34CA97144830}">
      <formula1>$D$288:$D$289</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2020-07-10T01:48:51Z</dcterms:created>
  <dcterms:modified xsi:type="dcterms:W3CDTF">2020-07-12T03:54:20Z</dcterms:modified>
</cp:coreProperties>
</file>